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p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P\Desktop\"/>
    </mc:Choice>
  </mc:AlternateContent>
  <bookViews>
    <workbookView xWindow="0" yWindow="0" windowWidth="20490" windowHeight="7755" activeTab="3"/>
  </bookViews>
  <sheets>
    <sheet name="Portada" sheetId="37" r:id="rId1"/>
    <sheet name="Pres." sheetId="36" r:id="rId2"/>
    <sheet name="Guía" sheetId="39" r:id="rId3"/>
    <sheet name="E.Datos" sheetId="40" r:id="rId4"/>
    <sheet name="Result. N" sheetId="38" r:id="rId5"/>
    <sheet name="Calculos" sheetId="34" state="hidden" r:id="rId6"/>
    <sheet name="F.EE." sheetId="35" state="hidden" r:id="rId7"/>
    <sheet name="F.Dist." sheetId="41" state="hidden" r:id="rId8"/>
  </sheets>
  <externalReferences>
    <externalReference r:id="rId9"/>
  </externalReferences>
  <definedNames>
    <definedName name="A_almacenamiento" comment="Destino de los purines">E.Datos!$P$25</definedName>
  </definedNames>
  <calcPr calcId="181029" calcMode="autoNoTable" iterate="1" iterateCount="300" iterateDelta="1.0000000000000001E-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3" i="40" l="1"/>
  <c r="AL34" i="34" l="1"/>
  <c r="AM34" i="34"/>
  <c r="AN34" i="34"/>
  <c r="AO34" i="34"/>
  <c r="AL35" i="34"/>
  <c r="AM35" i="34"/>
  <c r="AN35" i="34"/>
  <c r="AO35" i="34"/>
  <c r="AL36" i="34"/>
  <c r="AM36" i="34"/>
  <c r="AN36" i="34"/>
  <c r="AO36" i="34"/>
  <c r="AL37" i="34"/>
  <c r="AM37" i="34"/>
  <c r="AN37" i="34"/>
  <c r="AO37" i="34"/>
  <c r="AL38" i="34"/>
  <c r="AM38" i="34"/>
  <c r="AN38" i="34"/>
  <c r="AO38" i="34"/>
  <c r="AL39" i="34"/>
  <c r="AM39" i="34"/>
  <c r="AN39" i="34"/>
  <c r="AO39" i="34"/>
  <c r="AL40" i="34"/>
  <c r="AM40" i="34"/>
  <c r="AN40" i="34"/>
  <c r="AO40" i="34"/>
  <c r="AL41" i="34"/>
  <c r="AM41" i="34"/>
  <c r="AN41" i="34"/>
  <c r="AO41" i="34"/>
  <c r="AL42" i="34"/>
  <c r="AM42" i="34"/>
  <c r="AN42" i="34"/>
  <c r="AO42" i="34"/>
  <c r="AL43" i="34"/>
  <c r="AM43" i="34"/>
  <c r="AN43" i="34"/>
  <c r="AO43" i="34"/>
  <c r="AL44" i="34"/>
  <c r="AM44" i="34"/>
  <c r="AN44" i="34"/>
  <c r="AO44" i="34"/>
  <c r="AL45" i="34"/>
  <c r="AM45" i="34"/>
  <c r="AN45" i="34"/>
  <c r="AO45" i="34"/>
  <c r="AL46" i="34"/>
  <c r="AM46" i="34"/>
  <c r="AN46" i="34"/>
  <c r="AO46" i="34"/>
  <c r="AU34" i="34"/>
  <c r="AV34" i="34"/>
  <c r="AW34" i="34"/>
  <c r="AX34" i="34"/>
  <c r="AU35" i="34"/>
  <c r="AV35" i="34"/>
  <c r="AW35" i="34"/>
  <c r="AX35" i="34"/>
  <c r="AU36" i="34"/>
  <c r="AV36" i="34"/>
  <c r="AW36" i="34"/>
  <c r="AX36" i="34"/>
  <c r="AU37" i="34"/>
  <c r="AV37" i="34"/>
  <c r="AW37" i="34"/>
  <c r="AX37" i="34"/>
  <c r="AU38" i="34"/>
  <c r="AV38" i="34"/>
  <c r="AW38" i="34"/>
  <c r="AX38" i="34"/>
  <c r="AU39" i="34"/>
  <c r="AV39" i="34"/>
  <c r="AW39" i="34"/>
  <c r="AX39" i="34"/>
  <c r="AU40" i="34"/>
  <c r="AV40" i="34"/>
  <c r="AW40" i="34"/>
  <c r="AX40" i="34"/>
  <c r="AU41" i="34"/>
  <c r="AV41" i="34"/>
  <c r="AW41" i="34"/>
  <c r="AX41" i="34"/>
  <c r="AU42" i="34"/>
  <c r="AV42" i="34"/>
  <c r="AW42" i="34"/>
  <c r="AX42" i="34"/>
  <c r="AU43" i="34"/>
  <c r="AV43" i="34"/>
  <c r="AW43" i="34"/>
  <c r="AX43" i="34"/>
  <c r="AU44" i="34"/>
  <c r="AV44" i="34"/>
  <c r="AW44" i="34"/>
  <c r="AX44" i="34"/>
  <c r="AU45" i="34"/>
  <c r="AV45" i="34"/>
  <c r="AW45" i="34"/>
  <c r="AX45" i="34"/>
  <c r="AU46" i="34"/>
  <c r="AV46" i="34"/>
  <c r="AW46" i="34"/>
  <c r="AX46" i="34"/>
  <c r="AX33" i="34"/>
  <c r="AW33" i="34"/>
  <c r="AW4" i="34"/>
  <c r="AV33" i="34"/>
  <c r="AU33" i="34"/>
  <c r="AO33" i="34"/>
  <c r="AN33" i="34"/>
  <c r="AM33" i="34"/>
  <c r="AL33" i="34"/>
  <c r="AF34" i="34"/>
  <c r="AF35" i="34"/>
  <c r="AF36" i="34"/>
  <c r="AF37" i="34"/>
  <c r="AF38" i="34"/>
  <c r="AF39" i="34"/>
  <c r="AF40" i="34"/>
  <c r="AF41" i="34"/>
  <c r="AF42" i="34"/>
  <c r="AF43" i="34"/>
  <c r="AF44" i="34"/>
  <c r="AF45" i="34"/>
  <c r="AF46" i="34"/>
  <c r="AF33" i="34"/>
  <c r="W34" i="34"/>
  <c r="W35" i="34"/>
  <c r="W36" i="34"/>
  <c r="W37" i="34"/>
  <c r="W38" i="34"/>
  <c r="W39" i="34"/>
  <c r="W40" i="34"/>
  <c r="W41" i="34"/>
  <c r="W42" i="34"/>
  <c r="W43" i="34"/>
  <c r="W44" i="34"/>
  <c r="W45" i="34"/>
  <c r="W46" i="34"/>
  <c r="W33" i="34"/>
  <c r="H34" i="34"/>
  <c r="I34" i="34"/>
  <c r="H35" i="34"/>
  <c r="I35" i="34"/>
  <c r="H36" i="34"/>
  <c r="I36" i="34"/>
  <c r="H37" i="34"/>
  <c r="I37" i="34"/>
  <c r="H38" i="34"/>
  <c r="I38" i="34"/>
  <c r="H39" i="34"/>
  <c r="I39" i="34"/>
  <c r="H40" i="34"/>
  <c r="I40" i="34"/>
  <c r="H41" i="34"/>
  <c r="I41" i="34"/>
  <c r="H42" i="34"/>
  <c r="I42" i="34"/>
  <c r="H43" i="34"/>
  <c r="I43" i="34"/>
  <c r="H44" i="34"/>
  <c r="I44" i="34"/>
  <c r="H45" i="34"/>
  <c r="I45" i="34"/>
  <c r="H46" i="34"/>
  <c r="I46" i="34"/>
  <c r="I33" i="34"/>
  <c r="H33" i="34"/>
  <c r="F46" i="34"/>
  <c r="F45" i="34"/>
  <c r="F44" i="34"/>
  <c r="F43" i="34"/>
  <c r="F42" i="34"/>
  <c r="F41" i="34"/>
  <c r="F40" i="34"/>
  <c r="F39" i="34"/>
  <c r="F38" i="34"/>
  <c r="F37" i="34"/>
  <c r="F36" i="34"/>
  <c r="F35" i="34"/>
  <c r="F34" i="34"/>
  <c r="F33" i="34"/>
  <c r="C43" i="34"/>
  <c r="E43" i="34" s="1"/>
  <c r="G43" i="34" s="1"/>
  <c r="C41" i="34"/>
  <c r="C39" i="34"/>
  <c r="E39" i="34" s="1"/>
  <c r="C38" i="34"/>
  <c r="E38" i="34" s="1"/>
  <c r="C33" i="34"/>
  <c r="E41" i="34"/>
  <c r="K41" i="34" l="1"/>
  <c r="K43" i="34"/>
  <c r="G41" i="34"/>
  <c r="R41" i="34" s="1"/>
  <c r="S41" i="34" s="1"/>
  <c r="E33" i="34"/>
  <c r="Q38" i="34"/>
  <c r="Q39" i="34"/>
  <c r="K39" i="34"/>
  <c r="G39" i="34"/>
  <c r="K38" i="34"/>
  <c r="G38" i="34"/>
  <c r="Q41" i="34"/>
  <c r="R43" i="34"/>
  <c r="S43" i="34" s="1"/>
  <c r="L43" i="34"/>
  <c r="M43" i="34" s="1"/>
  <c r="Q43" i="34"/>
  <c r="L41" i="34" l="1"/>
  <c r="M41" i="34" s="1"/>
  <c r="L38" i="34"/>
  <c r="M38" i="34" s="1"/>
  <c r="R38" i="34"/>
  <c r="S38" i="34" s="1"/>
  <c r="T41" i="34"/>
  <c r="R39" i="34"/>
  <c r="S39" i="34" s="1"/>
  <c r="L39" i="34"/>
  <c r="M39" i="34" s="1"/>
  <c r="U43" i="34"/>
  <c r="Q33" i="34"/>
  <c r="K33" i="34"/>
  <c r="G33" i="34"/>
  <c r="H4" i="34"/>
  <c r="U41" i="34" l="1"/>
  <c r="N41" i="34"/>
  <c r="V41" i="34" s="1"/>
  <c r="T39" i="34"/>
  <c r="O41" i="34"/>
  <c r="P41" i="34" s="1"/>
  <c r="N43" i="34"/>
  <c r="R33" i="34"/>
  <c r="S33" i="34" s="1"/>
  <c r="L33" i="34"/>
  <c r="M33" i="34" s="1"/>
  <c r="O39" i="34"/>
  <c r="T43" i="34"/>
  <c r="T38" i="34"/>
  <c r="O43" i="34"/>
  <c r="P43" i="34" s="1"/>
  <c r="V22" i="35"/>
  <c r="V14" i="35" s="1"/>
  <c r="U38" i="34" l="1"/>
  <c r="N38" i="34"/>
  <c r="O38" i="34"/>
  <c r="P38" i="34" s="1"/>
  <c r="V43" i="34"/>
  <c r="U33" i="34"/>
  <c r="N39" i="34"/>
  <c r="V39" i="34" s="1"/>
  <c r="P39" i="34"/>
  <c r="U39" i="34"/>
  <c r="T6" i="35"/>
  <c r="F5" i="35"/>
  <c r="F16" i="35"/>
  <c r="F15" i="35"/>
  <c r="F14" i="35"/>
  <c r="F13" i="35"/>
  <c r="F12" i="35"/>
  <c r="F11" i="35"/>
  <c r="F10" i="35"/>
  <c r="F9" i="35"/>
  <c r="F8" i="35"/>
  <c r="F7" i="35"/>
  <c r="F6" i="35"/>
  <c r="F4" i="35"/>
  <c r="F3" i="35"/>
  <c r="I3" i="35"/>
  <c r="AB29" i="35"/>
  <c r="AB28" i="35"/>
  <c r="AB27" i="35"/>
  <c r="AB26" i="35"/>
  <c r="AB25" i="35"/>
  <c r="AB24" i="35"/>
  <c r="AB23" i="35"/>
  <c r="AB22" i="35"/>
  <c r="V30" i="35"/>
  <c r="V28" i="35"/>
  <c r="V29" i="35"/>
  <c r="V31" i="35"/>
  <c r="V32" i="35"/>
  <c r="V33" i="35"/>
  <c r="V27" i="35"/>
  <c r="V26" i="35"/>
  <c r="V25" i="35"/>
  <c r="V24" i="35"/>
  <c r="V23" i="35"/>
  <c r="P32" i="35"/>
  <c r="P36" i="35"/>
  <c r="P35" i="35"/>
  <c r="P34" i="35"/>
  <c r="P33" i="35"/>
  <c r="P23" i="35"/>
  <c r="P24" i="35"/>
  <c r="P25" i="35"/>
  <c r="P26" i="35"/>
  <c r="P27" i="35"/>
  <c r="P28" i="35"/>
  <c r="P29" i="35"/>
  <c r="O12" i="35" s="1"/>
  <c r="P22" i="35"/>
  <c r="O16" i="35" l="1"/>
  <c r="O8" i="35"/>
  <c r="O4" i="35"/>
  <c r="O15" i="35"/>
  <c r="O11" i="35"/>
  <c r="O7" i="35"/>
  <c r="O3" i="35"/>
  <c r="O9" i="35"/>
  <c r="O14" i="35"/>
  <c r="O10" i="35"/>
  <c r="O13" i="35"/>
  <c r="P6" i="35"/>
  <c r="P5" i="35"/>
  <c r="P4" i="35"/>
  <c r="AB14" i="35"/>
  <c r="AB10" i="35"/>
  <c r="Y16" i="35"/>
  <c r="Y12" i="35"/>
  <c r="Y8" i="35"/>
  <c r="AB13" i="35"/>
  <c r="AB9" i="35"/>
  <c r="Y15" i="35"/>
  <c r="Y11" i="35"/>
  <c r="Y7" i="35"/>
  <c r="Y3" i="35"/>
  <c r="AB15" i="35"/>
  <c r="AB7" i="35"/>
  <c r="Y13" i="35"/>
  <c r="AB16" i="35"/>
  <c r="AB12" i="35"/>
  <c r="AB8" i="35"/>
  <c r="Y14" i="35"/>
  <c r="Y10" i="35"/>
  <c r="AB11" i="35"/>
  <c r="AB3" i="35"/>
  <c r="Y9" i="35"/>
  <c r="AB6" i="35"/>
  <c r="Y4" i="35"/>
  <c r="AB5" i="35"/>
  <c r="AC5" i="35" s="1"/>
  <c r="Y5" i="35"/>
  <c r="AB4" i="35"/>
  <c r="Y6" i="35"/>
  <c r="P14" i="35"/>
  <c r="Q14" i="35" s="1"/>
  <c r="P10" i="35"/>
  <c r="Q10" i="35" s="1"/>
  <c r="P15" i="35"/>
  <c r="P3" i="35"/>
  <c r="P13" i="35"/>
  <c r="Q13" i="35" s="1"/>
  <c r="P9" i="35"/>
  <c r="P7" i="35"/>
  <c r="P16" i="35"/>
  <c r="Q16" i="35" s="1"/>
  <c r="P12" i="35"/>
  <c r="Q12" i="35" s="1"/>
  <c r="P8" i="35"/>
  <c r="Q8" i="35" s="1"/>
  <c r="P11" i="35"/>
  <c r="Q11" i="35" s="1"/>
  <c r="V16" i="35"/>
  <c r="V12" i="35"/>
  <c r="V8" i="35"/>
  <c r="V15" i="35"/>
  <c r="V11" i="35"/>
  <c r="V7" i="35"/>
  <c r="V3" i="35"/>
  <c r="V9" i="35"/>
  <c r="V10" i="35"/>
  <c r="V13" i="35"/>
  <c r="O6" i="35"/>
  <c r="O5" i="35"/>
  <c r="V4" i="35"/>
  <c r="V6" i="35"/>
  <c r="V5" i="35"/>
  <c r="V38" i="34"/>
  <c r="N33" i="34"/>
  <c r="O33" i="34"/>
  <c r="T33" i="34"/>
  <c r="M14" i="35"/>
  <c r="AG17" i="41"/>
  <c r="BU46" i="34" s="1"/>
  <c r="AG16" i="41"/>
  <c r="BU45" i="34" s="1"/>
  <c r="AG15" i="41"/>
  <c r="BU44" i="34" s="1"/>
  <c r="AG14" i="41"/>
  <c r="BU43" i="34" s="1"/>
  <c r="AG13" i="41"/>
  <c r="BU42" i="34" s="1"/>
  <c r="AG12" i="41"/>
  <c r="BU41" i="34" s="1"/>
  <c r="AG11" i="41"/>
  <c r="BU40" i="34" s="1"/>
  <c r="AG10" i="41"/>
  <c r="BU39" i="34" s="1"/>
  <c r="AG9" i="41"/>
  <c r="BU38" i="34" s="1"/>
  <c r="AG8" i="41"/>
  <c r="BU37" i="34" s="1"/>
  <c r="AG7" i="41"/>
  <c r="BU36" i="34" s="1"/>
  <c r="AG6" i="41"/>
  <c r="BU35" i="34" s="1"/>
  <c r="AG5" i="41"/>
  <c r="BU34" i="34" s="1"/>
  <c r="AF17" i="41"/>
  <c r="BT46" i="34" s="1"/>
  <c r="AF16" i="41"/>
  <c r="BT45" i="34" s="1"/>
  <c r="AF15" i="41"/>
  <c r="BT44" i="34" s="1"/>
  <c r="AF14" i="41"/>
  <c r="BT43" i="34" s="1"/>
  <c r="AF13" i="41"/>
  <c r="BT42" i="34" s="1"/>
  <c r="AF12" i="41"/>
  <c r="BT41" i="34" s="1"/>
  <c r="AF11" i="41"/>
  <c r="BT40" i="34" s="1"/>
  <c r="AF10" i="41"/>
  <c r="BT39" i="34" s="1"/>
  <c r="AF9" i="41"/>
  <c r="BT38" i="34" s="1"/>
  <c r="AF8" i="41"/>
  <c r="BT37" i="34" s="1"/>
  <c r="AF7" i="41"/>
  <c r="BT36" i="34" s="1"/>
  <c r="AF6" i="41"/>
  <c r="BT35" i="34" s="1"/>
  <c r="AF5" i="41"/>
  <c r="BT34" i="34" s="1"/>
  <c r="AE17" i="41"/>
  <c r="BS46" i="34" s="1"/>
  <c r="AE16" i="41"/>
  <c r="BS45" i="34" s="1"/>
  <c r="AE15" i="41"/>
  <c r="BS44" i="34" s="1"/>
  <c r="AE14" i="41"/>
  <c r="BS43" i="34" s="1"/>
  <c r="AE13" i="41"/>
  <c r="BS42" i="34" s="1"/>
  <c r="AE12" i="41"/>
  <c r="BS41" i="34" s="1"/>
  <c r="AE11" i="41"/>
  <c r="BS40" i="34" s="1"/>
  <c r="AE10" i="41"/>
  <c r="BS39" i="34" s="1"/>
  <c r="AE9" i="41"/>
  <c r="BS38" i="34" s="1"/>
  <c r="AE8" i="41"/>
  <c r="BS37" i="34" s="1"/>
  <c r="AE7" i="41"/>
  <c r="BS36" i="34" s="1"/>
  <c r="AE6" i="41"/>
  <c r="BS35" i="34" s="1"/>
  <c r="AE5" i="41"/>
  <c r="BS34" i="34" s="1"/>
  <c r="AD17" i="41"/>
  <c r="BR46" i="34" s="1"/>
  <c r="AD16" i="41"/>
  <c r="BR45" i="34" s="1"/>
  <c r="AD15" i="41"/>
  <c r="BR44" i="34" s="1"/>
  <c r="AD14" i="41"/>
  <c r="BR43" i="34" s="1"/>
  <c r="AD13" i="41"/>
  <c r="BR42" i="34" s="1"/>
  <c r="AD12" i="41"/>
  <c r="BR41" i="34" s="1"/>
  <c r="AD11" i="41"/>
  <c r="BR40" i="34" s="1"/>
  <c r="AD10" i="41"/>
  <c r="BR39" i="34" s="1"/>
  <c r="AD9" i="41"/>
  <c r="BR38" i="34" s="1"/>
  <c r="AD8" i="41"/>
  <c r="BR37" i="34" s="1"/>
  <c r="AD7" i="41"/>
  <c r="BR36" i="34" s="1"/>
  <c r="AD6" i="41"/>
  <c r="BR35" i="34" s="1"/>
  <c r="AD5" i="41"/>
  <c r="BR34" i="34" s="1"/>
  <c r="AD4" i="41"/>
  <c r="BR33" i="34" s="1"/>
  <c r="W17" i="41"/>
  <c r="AT46" i="34" s="1"/>
  <c r="W16" i="41"/>
  <c r="AT45" i="34" s="1"/>
  <c r="W15" i="41"/>
  <c r="AT44" i="34" s="1"/>
  <c r="W14" i="41"/>
  <c r="AT43" i="34" s="1"/>
  <c r="W13" i="41"/>
  <c r="AT42" i="34" s="1"/>
  <c r="W12" i="41"/>
  <c r="AT41" i="34" s="1"/>
  <c r="W11" i="41"/>
  <c r="AT40" i="34" s="1"/>
  <c r="W10" i="41"/>
  <c r="AT39" i="34" s="1"/>
  <c r="W9" i="41"/>
  <c r="AT38" i="34" s="1"/>
  <c r="W8" i="41"/>
  <c r="AT37" i="34" s="1"/>
  <c r="W7" i="41"/>
  <c r="AT36" i="34" s="1"/>
  <c r="W6" i="41"/>
  <c r="AT35" i="34" s="1"/>
  <c r="W5" i="41"/>
  <c r="AT34" i="34" s="1"/>
  <c r="T17" i="41"/>
  <c r="T16" i="41"/>
  <c r="T15" i="41"/>
  <c r="T14" i="41"/>
  <c r="T13" i="41"/>
  <c r="T12" i="41"/>
  <c r="T11" i="41"/>
  <c r="T10" i="41"/>
  <c r="T9" i="41"/>
  <c r="T8" i="41"/>
  <c r="T7" i="41"/>
  <c r="T6" i="41"/>
  <c r="T5" i="41"/>
  <c r="T4" i="41"/>
  <c r="Q17" i="41"/>
  <c r="Q16" i="41"/>
  <c r="Q15" i="41"/>
  <c r="Q14" i="41"/>
  <c r="Q13" i="41"/>
  <c r="Q12" i="41"/>
  <c r="Q11" i="41"/>
  <c r="Q10" i="41"/>
  <c r="Q9" i="41"/>
  <c r="Q8" i="41"/>
  <c r="Q7" i="41"/>
  <c r="Q6" i="41"/>
  <c r="Q5" i="41"/>
  <c r="Q4" i="41"/>
  <c r="Q3" i="35" l="1"/>
  <c r="Q5" i="35"/>
  <c r="Q4" i="35"/>
  <c r="Q15" i="35"/>
  <c r="Q7" i="35"/>
  <c r="Q6" i="35"/>
  <c r="Q9" i="35"/>
  <c r="P33" i="34"/>
  <c r="V33" i="34"/>
  <c r="M12" i="35"/>
  <c r="M16" i="35"/>
  <c r="M7" i="35"/>
  <c r="M8" i="35"/>
  <c r="M4" i="35"/>
  <c r="M13" i="35"/>
  <c r="M11" i="35"/>
  <c r="M5" i="35"/>
  <c r="M9" i="35"/>
  <c r="M6" i="35"/>
  <c r="M3" i="35"/>
  <c r="M10" i="35"/>
  <c r="M15" i="35"/>
  <c r="AG4" i="41"/>
  <c r="BU33" i="34" s="1"/>
  <c r="AF4" i="41"/>
  <c r="BT33" i="34" s="1"/>
  <c r="AE4" i="41"/>
  <c r="BS33" i="34" s="1"/>
  <c r="W4" i="41"/>
  <c r="AT33" i="34" s="1"/>
  <c r="BR5" i="34" l="1"/>
  <c r="BS5" i="34"/>
  <c r="BT5" i="34"/>
  <c r="BU5" i="34"/>
  <c r="BR6" i="34"/>
  <c r="BS6" i="34"/>
  <c r="BT6" i="34"/>
  <c r="BU6" i="34"/>
  <c r="BR7" i="34"/>
  <c r="BS7" i="34"/>
  <c r="BT7" i="34"/>
  <c r="BU7" i="34"/>
  <c r="BR8" i="34"/>
  <c r="BS8" i="34"/>
  <c r="BT8" i="34"/>
  <c r="BU8" i="34"/>
  <c r="BR9" i="34"/>
  <c r="BS9" i="34"/>
  <c r="BT9" i="34"/>
  <c r="BU9" i="34"/>
  <c r="BR10" i="34"/>
  <c r="BS10" i="34"/>
  <c r="BT10" i="34"/>
  <c r="BU10" i="34"/>
  <c r="BR11" i="34"/>
  <c r="BS11" i="34"/>
  <c r="BT11" i="34"/>
  <c r="BU11" i="34"/>
  <c r="BR12" i="34"/>
  <c r="BS12" i="34"/>
  <c r="BT12" i="34"/>
  <c r="BU12" i="34"/>
  <c r="BR13" i="34"/>
  <c r="BS13" i="34"/>
  <c r="BT13" i="34"/>
  <c r="BU13" i="34"/>
  <c r="BR14" i="34"/>
  <c r="BS14" i="34"/>
  <c r="BT14" i="34"/>
  <c r="BU14" i="34"/>
  <c r="BR15" i="34"/>
  <c r="BS15" i="34"/>
  <c r="BT15" i="34"/>
  <c r="BU15" i="34"/>
  <c r="BR16" i="34"/>
  <c r="BS16" i="34"/>
  <c r="BT16" i="34"/>
  <c r="BU16" i="34"/>
  <c r="BR17" i="34"/>
  <c r="BS17" i="34"/>
  <c r="BT17" i="34"/>
  <c r="BU17" i="34"/>
  <c r="BU4" i="34"/>
  <c r="BT4" i="34"/>
  <c r="BR4" i="34"/>
  <c r="AU5" i="34"/>
  <c r="AV5" i="34"/>
  <c r="AW5" i="34"/>
  <c r="AX5" i="34"/>
  <c r="AU6" i="34"/>
  <c r="AV6" i="34"/>
  <c r="AW6" i="34"/>
  <c r="AX6" i="34"/>
  <c r="AU7" i="34"/>
  <c r="AV7" i="34"/>
  <c r="AW7" i="34"/>
  <c r="AX7" i="34"/>
  <c r="AU8" i="34"/>
  <c r="AV8" i="34"/>
  <c r="AW8" i="34"/>
  <c r="AX8" i="34"/>
  <c r="AU9" i="34"/>
  <c r="AV9" i="34"/>
  <c r="AW9" i="34"/>
  <c r="AX9" i="34"/>
  <c r="AU10" i="34"/>
  <c r="AV10" i="34"/>
  <c r="AW10" i="34"/>
  <c r="AX10" i="34"/>
  <c r="AU11" i="34"/>
  <c r="AV11" i="34"/>
  <c r="AW11" i="34"/>
  <c r="AX11" i="34"/>
  <c r="AU12" i="34"/>
  <c r="AV12" i="34"/>
  <c r="AW12" i="34"/>
  <c r="AX12" i="34"/>
  <c r="AU13" i="34"/>
  <c r="AV13" i="34"/>
  <c r="AW13" i="34"/>
  <c r="AX13" i="34"/>
  <c r="AU14" i="34"/>
  <c r="AV14" i="34"/>
  <c r="AW14" i="34"/>
  <c r="AX14" i="34"/>
  <c r="AU15" i="34"/>
  <c r="AV15" i="34"/>
  <c r="AW15" i="34"/>
  <c r="AX15" i="34"/>
  <c r="AU16" i="34"/>
  <c r="AV16" i="34"/>
  <c r="AW16" i="34"/>
  <c r="AX16" i="34"/>
  <c r="AU17" i="34"/>
  <c r="AV17" i="34"/>
  <c r="AW17" i="34"/>
  <c r="AX17" i="34"/>
  <c r="AX4" i="34"/>
  <c r="AV4" i="34"/>
  <c r="AU4" i="34"/>
  <c r="AT5" i="34"/>
  <c r="AT6" i="34"/>
  <c r="AT7" i="34"/>
  <c r="AT8" i="34"/>
  <c r="AT9" i="34"/>
  <c r="AT10" i="34"/>
  <c r="AT11" i="34"/>
  <c r="AT12" i="34"/>
  <c r="AT13" i="34"/>
  <c r="AT14" i="34"/>
  <c r="AT15" i="34"/>
  <c r="AT16" i="34"/>
  <c r="AT17" i="34"/>
  <c r="AT4" i="34"/>
  <c r="AN5" i="34"/>
  <c r="AO5" i="34"/>
  <c r="AN6" i="34"/>
  <c r="AO6" i="34"/>
  <c r="AN7" i="34"/>
  <c r="AO7" i="34"/>
  <c r="AN8" i="34"/>
  <c r="AO8" i="34"/>
  <c r="AN9" i="34"/>
  <c r="AO9" i="34"/>
  <c r="AN10" i="34"/>
  <c r="AO10" i="34"/>
  <c r="AN11" i="34"/>
  <c r="AO11" i="34"/>
  <c r="AN12" i="34"/>
  <c r="AO12" i="34"/>
  <c r="AN13" i="34"/>
  <c r="AO13" i="34"/>
  <c r="AN14" i="34"/>
  <c r="AO14" i="34"/>
  <c r="AN15" i="34"/>
  <c r="AO15" i="34"/>
  <c r="AN16" i="34"/>
  <c r="AO16" i="34"/>
  <c r="AN17" i="34"/>
  <c r="AO17" i="34"/>
  <c r="AO4" i="34"/>
  <c r="AN4" i="34"/>
  <c r="AM5" i="34"/>
  <c r="AM6" i="34"/>
  <c r="AM7" i="34"/>
  <c r="AM8" i="34"/>
  <c r="AM9" i="34"/>
  <c r="AM10" i="34"/>
  <c r="AM11" i="34"/>
  <c r="AM12" i="34"/>
  <c r="AM13" i="34"/>
  <c r="AM14" i="34"/>
  <c r="AM15" i="34"/>
  <c r="AM16" i="34"/>
  <c r="AM17" i="34"/>
  <c r="AM4" i="34"/>
  <c r="AL5" i="34"/>
  <c r="AL6" i="34"/>
  <c r="AL7" i="34"/>
  <c r="AL8" i="34"/>
  <c r="AL9" i="34"/>
  <c r="AL10" i="34"/>
  <c r="AL11" i="34"/>
  <c r="AL12" i="34"/>
  <c r="AL13" i="34"/>
  <c r="AL14" i="34"/>
  <c r="AL15" i="34"/>
  <c r="AL16" i="34"/>
  <c r="AL17" i="34"/>
  <c r="AL4" i="34"/>
  <c r="P5" i="41" l="1"/>
  <c r="P6" i="41"/>
  <c r="P7" i="41"/>
  <c r="P8" i="41"/>
  <c r="P9" i="41"/>
  <c r="P10" i="41"/>
  <c r="P11" i="41"/>
  <c r="P12" i="41"/>
  <c r="P13" i="41"/>
  <c r="P14" i="41"/>
  <c r="P15" i="41"/>
  <c r="P16" i="41"/>
  <c r="P17" i="41"/>
  <c r="P4" i="41"/>
  <c r="BS4" i="34" l="1"/>
  <c r="K17" i="41"/>
  <c r="K16" i="41"/>
  <c r="K15" i="41"/>
  <c r="K14" i="41"/>
  <c r="K13" i="41"/>
  <c r="K12" i="41"/>
  <c r="K11" i="41"/>
  <c r="K10" i="41"/>
  <c r="K9" i="41"/>
  <c r="K8" i="41"/>
  <c r="K7" i="41"/>
  <c r="K6" i="41"/>
  <c r="K5" i="41"/>
  <c r="K4" i="41"/>
  <c r="F6" i="34"/>
  <c r="H6" i="34"/>
  <c r="I6" i="34"/>
  <c r="W6" i="34"/>
  <c r="AF6" i="34"/>
  <c r="F7" i="34"/>
  <c r="H7" i="34"/>
  <c r="I7" i="34"/>
  <c r="W7" i="34"/>
  <c r="AF7" i="34"/>
  <c r="F8" i="34"/>
  <c r="H8" i="34"/>
  <c r="I8" i="34"/>
  <c r="W8" i="34"/>
  <c r="AF8" i="34"/>
  <c r="F9" i="34"/>
  <c r="H9" i="34"/>
  <c r="I9" i="34"/>
  <c r="W9" i="34"/>
  <c r="AF9" i="34"/>
  <c r="F10" i="34"/>
  <c r="H10" i="34"/>
  <c r="I10" i="34"/>
  <c r="W10" i="34"/>
  <c r="AF10" i="34"/>
  <c r="F11" i="34"/>
  <c r="H11" i="34"/>
  <c r="I11" i="34"/>
  <c r="W11" i="34"/>
  <c r="AF11" i="34"/>
  <c r="F12" i="34"/>
  <c r="H12" i="34"/>
  <c r="I12" i="34"/>
  <c r="W12" i="34"/>
  <c r="AF12" i="34"/>
  <c r="F13" i="34"/>
  <c r="H13" i="34"/>
  <c r="I13" i="34"/>
  <c r="W13" i="34"/>
  <c r="AF13" i="34"/>
  <c r="F14" i="34"/>
  <c r="H14" i="34"/>
  <c r="I14" i="34"/>
  <c r="W14" i="34"/>
  <c r="AF14" i="34"/>
  <c r="F15" i="34"/>
  <c r="H15" i="34"/>
  <c r="I15" i="34"/>
  <c r="W15" i="34"/>
  <c r="AF15" i="34"/>
  <c r="F16" i="34"/>
  <c r="H16" i="34"/>
  <c r="I16" i="34"/>
  <c r="W16" i="34"/>
  <c r="AF16" i="34"/>
  <c r="F17" i="34"/>
  <c r="H17" i="34"/>
  <c r="I17" i="34"/>
  <c r="W17" i="34"/>
  <c r="AF17" i="34"/>
  <c r="I5" i="41"/>
  <c r="X34" i="34" s="1"/>
  <c r="I6" i="41"/>
  <c r="X35" i="34" s="1"/>
  <c r="I7" i="41"/>
  <c r="X36" i="34" s="1"/>
  <c r="I8" i="41"/>
  <c r="I9" i="41"/>
  <c r="X38" i="34" s="1"/>
  <c r="I10" i="41"/>
  <c r="X39" i="34" s="1"/>
  <c r="I11" i="41"/>
  <c r="I12" i="41"/>
  <c r="I13" i="41"/>
  <c r="X42" i="34" s="1"/>
  <c r="I14" i="41"/>
  <c r="X43" i="34" s="1"/>
  <c r="I15" i="41"/>
  <c r="I16" i="41"/>
  <c r="X45" i="34" s="1"/>
  <c r="I17" i="41"/>
  <c r="X46" i="34" s="1"/>
  <c r="G6" i="41"/>
  <c r="G7" i="41"/>
  <c r="G8" i="41"/>
  <c r="G9" i="41"/>
  <c r="G10" i="41"/>
  <c r="G11" i="41"/>
  <c r="G12" i="41"/>
  <c r="G13" i="41"/>
  <c r="G14" i="41"/>
  <c r="G15" i="41"/>
  <c r="G16" i="41"/>
  <c r="G17" i="41"/>
  <c r="G5" i="41"/>
  <c r="AF5" i="34"/>
  <c r="W5" i="34"/>
  <c r="I5" i="34"/>
  <c r="H5" i="34"/>
  <c r="F5" i="34"/>
  <c r="J13" i="34" l="1"/>
  <c r="J42" i="34"/>
  <c r="J16" i="34"/>
  <c r="J45" i="34"/>
  <c r="J12" i="34"/>
  <c r="J41" i="34"/>
  <c r="J8" i="34"/>
  <c r="J37" i="34"/>
  <c r="X12" i="34"/>
  <c r="X41" i="34"/>
  <c r="X8" i="34"/>
  <c r="X37" i="34"/>
  <c r="J17" i="34"/>
  <c r="J46" i="34"/>
  <c r="J9" i="34"/>
  <c r="J38" i="34"/>
  <c r="J15" i="34"/>
  <c r="J44" i="34"/>
  <c r="J11" i="34"/>
  <c r="J40" i="34"/>
  <c r="J7" i="34"/>
  <c r="J36" i="34"/>
  <c r="X15" i="34"/>
  <c r="X44" i="34"/>
  <c r="X11" i="34"/>
  <c r="X40" i="34"/>
  <c r="J5" i="34"/>
  <c r="J34" i="34"/>
  <c r="J14" i="34"/>
  <c r="J43" i="34"/>
  <c r="J10" i="34"/>
  <c r="J39" i="34"/>
  <c r="J6" i="34"/>
  <c r="J35" i="34"/>
  <c r="U10" i="41"/>
  <c r="V10" i="41"/>
  <c r="S10" i="41"/>
  <c r="U14" i="41"/>
  <c r="V14" i="41"/>
  <c r="S14" i="41"/>
  <c r="V11" i="41"/>
  <c r="S11" i="41"/>
  <c r="U11" i="41"/>
  <c r="U15" i="41"/>
  <c r="V15" i="41"/>
  <c r="S15" i="41"/>
  <c r="S12" i="41"/>
  <c r="U12" i="41"/>
  <c r="V12" i="41"/>
  <c r="S16" i="41"/>
  <c r="U16" i="41"/>
  <c r="V16" i="41"/>
  <c r="V9" i="41"/>
  <c r="S9" i="41"/>
  <c r="U9" i="41"/>
  <c r="V13" i="41"/>
  <c r="U13" i="41"/>
  <c r="S13" i="41"/>
  <c r="V17" i="41"/>
  <c r="S17" i="41"/>
  <c r="U17" i="41"/>
  <c r="V8" i="41"/>
  <c r="U8" i="41"/>
  <c r="S8" i="41"/>
  <c r="U7" i="41"/>
  <c r="S7" i="41"/>
  <c r="V7" i="41"/>
  <c r="V6" i="41"/>
  <c r="S6" i="41"/>
  <c r="U6" i="41"/>
  <c r="V5" i="41"/>
  <c r="S5" i="41"/>
  <c r="U5" i="41"/>
  <c r="V4" i="41"/>
  <c r="U4" i="41"/>
  <c r="S4" i="41"/>
  <c r="R10" i="41"/>
  <c r="R14" i="41"/>
  <c r="R7" i="41"/>
  <c r="R11" i="41"/>
  <c r="R15" i="41"/>
  <c r="R4" i="41"/>
  <c r="R8" i="41"/>
  <c r="R12" i="41"/>
  <c r="AP41" i="34" s="1"/>
  <c r="R16" i="41"/>
  <c r="R6" i="41"/>
  <c r="R5" i="41"/>
  <c r="R9" i="41"/>
  <c r="AP38" i="34" s="1"/>
  <c r="R13" i="41"/>
  <c r="AP42" i="34" s="1"/>
  <c r="R17" i="41"/>
  <c r="AP46" i="34" s="1"/>
  <c r="X5" i="34"/>
  <c r="X7" i="34"/>
  <c r="X17" i="34"/>
  <c r="X14" i="34"/>
  <c r="X16" i="34"/>
  <c r="X13" i="34"/>
  <c r="X9" i="34"/>
  <c r="X6" i="34"/>
  <c r="X10" i="34"/>
  <c r="I4" i="41"/>
  <c r="X33" i="34" s="1"/>
  <c r="AP8" i="34" l="1"/>
  <c r="AP37" i="34"/>
  <c r="AS5" i="34"/>
  <c r="AS34" i="34"/>
  <c r="AR8" i="34"/>
  <c r="AR37" i="34"/>
  <c r="AR9" i="34"/>
  <c r="AR38" i="34"/>
  <c r="AQ12" i="34"/>
  <c r="AQ41" i="34"/>
  <c r="AS14" i="34"/>
  <c r="AS43" i="34"/>
  <c r="AP6" i="34"/>
  <c r="AP35" i="34"/>
  <c r="AP4" i="34"/>
  <c r="AP33" i="34"/>
  <c r="AP14" i="34"/>
  <c r="AP43" i="34"/>
  <c r="AS4" i="34"/>
  <c r="AS33" i="34"/>
  <c r="AR6" i="34"/>
  <c r="AR35" i="34"/>
  <c r="AQ7" i="34"/>
  <c r="AQ36" i="34"/>
  <c r="AS8" i="34"/>
  <c r="AS37" i="34"/>
  <c r="AQ13" i="34"/>
  <c r="AQ42" i="34"/>
  <c r="AQ9" i="34"/>
  <c r="AQ38" i="34"/>
  <c r="AQ16" i="34"/>
  <c r="AQ45" i="34"/>
  <c r="AQ15" i="34"/>
  <c r="AQ44" i="34"/>
  <c r="AQ11" i="34"/>
  <c r="AQ40" i="34"/>
  <c r="AR14" i="34"/>
  <c r="AR43" i="34"/>
  <c r="Y38" i="34"/>
  <c r="Z38" i="34"/>
  <c r="AB38" i="34"/>
  <c r="AA38" i="34"/>
  <c r="Z41" i="34"/>
  <c r="Y41" i="34"/>
  <c r="AB41" i="34"/>
  <c r="AA41" i="34"/>
  <c r="AP5" i="34"/>
  <c r="AP34" i="34"/>
  <c r="AR33" i="34"/>
  <c r="AR4" i="34"/>
  <c r="AS7" i="34"/>
  <c r="AS36" i="34"/>
  <c r="AS17" i="34"/>
  <c r="AS46" i="34"/>
  <c r="AR16" i="34"/>
  <c r="AR45" i="34"/>
  <c r="AR11" i="34"/>
  <c r="AR40" i="34"/>
  <c r="AR10" i="34"/>
  <c r="AR39" i="34"/>
  <c r="Z39" i="34"/>
  <c r="Y39" i="34"/>
  <c r="AA39" i="34"/>
  <c r="AB39" i="34"/>
  <c r="AP16" i="34"/>
  <c r="AP45" i="34"/>
  <c r="AP15" i="34"/>
  <c r="AP44" i="34"/>
  <c r="AP10" i="34"/>
  <c r="AP39" i="34"/>
  <c r="AR5" i="34"/>
  <c r="AR34" i="34"/>
  <c r="AQ6" i="34"/>
  <c r="AQ35" i="34"/>
  <c r="AR7" i="34"/>
  <c r="AR36" i="34"/>
  <c r="AR17" i="34"/>
  <c r="AR46" i="34"/>
  <c r="AR13" i="34"/>
  <c r="AR42" i="34"/>
  <c r="AS9" i="34"/>
  <c r="AS38" i="34"/>
  <c r="AS12" i="34"/>
  <c r="AS41" i="34"/>
  <c r="AS15" i="34"/>
  <c r="AS44" i="34"/>
  <c r="AS11" i="34"/>
  <c r="AS40" i="34"/>
  <c r="AQ10" i="34"/>
  <c r="AQ39" i="34"/>
  <c r="Y43" i="34"/>
  <c r="AA43" i="34"/>
  <c r="AB43" i="34"/>
  <c r="Z43" i="34"/>
  <c r="AP7" i="34"/>
  <c r="AP36" i="34"/>
  <c r="AP11" i="34"/>
  <c r="AP40" i="34"/>
  <c r="AQ4" i="34"/>
  <c r="AQ33" i="34"/>
  <c r="AQ5" i="34"/>
  <c r="AQ34" i="34"/>
  <c r="AS6" i="34"/>
  <c r="AS35" i="34"/>
  <c r="AQ8" i="34"/>
  <c r="AQ37" i="34"/>
  <c r="AQ17" i="34"/>
  <c r="AQ46" i="34"/>
  <c r="AS13" i="34"/>
  <c r="AS42" i="34"/>
  <c r="AS16" i="34"/>
  <c r="AS45" i="34"/>
  <c r="AR12" i="34"/>
  <c r="AR41" i="34"/>
  <c r="AR15" i="34"/>
  <c r="AR44" i="34"/>
  <c r="AQ14" i="34"/>
  <c r="AQ43" i="34"/>
  <c r="AS10" i="34"/>
  <c r="AS39" i="34"/>
  <c r="X12" i="41"/>
  <c r="AC12" i="41" s="1"/>
  <c r="AP12" i="34"/>
  <c r="X17" i="41"/>
  <c r="AP17" i="34"/>
  <c r="X13" i="41"/>
  <c r="AC13" i="41" s="1"/>
  <c r="AP13" i="34"/>
  <c r="X9" i="41"/>
  <c r="AC9" i="41" s="1"/>
  <c r="AP9" i="34"/>
  <c r="X11" i="41"/>
  <c r="AC11" i="41" s="1"/>
  <c r="X10" i="41"/>
  <c r="AC10" i="41" s="1"/>
  <c r="X16" i="41"/>
  <c r="AC16" i="41" s="1"/>
  <c r="X15" i="41"/>
  <c r="AC15" i="41" s="1"/>
  <c r="X14" i="41"/>
  <c r="AC14" i="41" s="1"/>
  <c r="X7" i="41"/>
  <c r="AC7" i="41" s="1"/>
  <c r="X6" i="41"/>
  <c r="AC6" i="41" s="1"/>
  <c r="X5" i="41"/>
  <c r="AC5" i="41" s="1"/>
  <c r="X8" i="41"/>
  <c r="AC8" i="41" s="1"/>
  <c r="X4" i="41"/>
  <c r="AC4" i="41" s="1"/>
  <c r="AC17" i="41"/>
  <c r="AD43" i="34" l="1"/>
  <c r="AG43" i="34" s="1"/>
  <c r="AC43" i="34"/>
  <c r="AE38" i="34"/>
  <c r="AJ38" i="34" s="1"/>
  <c r="AD41" i="34"/>
  <c r="AG41" i="34" s="1"/>
  <c r="AC41" i="34"/>
  <c r="AD39" i="34"/>
  <c r="AG39" i="34" s="1"/>
  <c r="AC39" i="34"/>
  <c r="AH39" i="34"/>
  <c r="AE41" i="34"/>
  <c r="AI41" i="34" s="1"/>
  <c r="AE43" i="34"/>
  <c r="AI43" i="34" s="1"/>
  <c r="AE39" i="34"/>
  <c r="AI39" i="34" s="1"/>
  <c r="AD38" i="34"/>
  <c r="AG38" i="34" s="1"/>
  <c r="AC38" i="34"/>
  <c r="AF4" i="34"/>
  <c r="AJ41" i="34" l="1"/>
  <c r="AJ43" i="34"/>
  <c r="AI38" i="34"/>
  <c r="AK38" i="34" s="1"/>
  <c r="BH41" i="34"/>
  <c r="AY41" i="34"/>
  <c r="AK41" i="34"/>
  <c r="BH38" i="34"/>
  <c r="AY38" i="34"/>
  <c r="AJ39" i="34"/>
  <c r="BI39" i="34" s="1"/>
  <c r="AY39" i="34"/>
  <c r="BH39" i="34"/>
  <c r="AK39" i="34"/>
  <c r="AH43" i="34"/>
  <c r="AK43" i="34"/>
  <c r="AY43" i="34"/>
  <c r="BH43" i="34"/>
  <c r="AH38" i="34"/>
  <c r="AH41" i="34"/>
  <c r="F4" i="34"/>
  <c r="X4" i="34"/>
  <c r="G4" i="41"/>
  <c r="J33" i="34" s="1"/>
  <c r="I4" i="34"/>
  <c r="BJ39" i="34" l="1"/>
  <c r="BL39" i="34" s="1"/>
  <c r="AZ39" i="34"/>
  <c r="BB39" i="34" s="1"/>
  <c r="BI38" i="34"/>
  <c r="BJ38" i="34" s="1"/>
  <c r="AZ38" i="34"/>
  <c r="BD39" i="34"/>
  <c r="BA39" i="34"/>
  <c r="Z33" i="34"/>
  <c r="Y33" i="34"/>
  <c r="AA33" i="34"/>
  <c r="AB33" i="34"/>
  <c r="BM39" i="34"/>
  <c r="BN39" i="34"/>
  <c r="BK39" i="34"/>
  <c r="AZ41" i="34"/>
  <c r="BI41" i="34"/>
  <c r="BJ41" i="34" s="1"/>
  <c r="BI43" i="34"/>
  <c r="BJ43" i="34" s="1"/>
  <c r="AZ43" i="34"/>
  <c r="J4" i="34"/>
  <c r="CK39" i="34" l="1"/>
  <c r="BO39" i="34"/>
  <c r="BQ39" i="34" s="1"/>
  <c r="CM39" i="34"/>
  <c r="BC39" i="34"/>
  <c r="BE39" i="34" s="1"/>
  <c r="BG39" i="34" s="1"/>
  <c r="BC43" i="34"/>
  <c r="BD43" i="34"/>
  <c r="BA43" i="34"/>
  <c r="BB43" i="34"/>
  <c r="BC41" i="34"/>
  <c r="BD41" i="34"/>
  <c r="BA41" i="34"/>
  <c r="BB41" i="34"/>
  <c r="BL41" i="34"/>
  <c r="BM41" i="34"/>
  <c r="BN41" i="34"/>
  <c r="BK41" i="34"/>
  <c r="BP39" i="34"/>
  <c r="AE33" i="34"/>
  <c r="AJ33" i="34" s="1"/>
  <c r="BC38" i="34"/>
  <c r="BD38" i="34"/>
  <c r="BB38" i="34"/>
  <c r="BA38" i="34"/>
  <c r="AD33" i="34"/>
  <c r="AH33" i="34" s="1"/>
  <c r="AC33" i="34"/>
  <c r="BL43" i="34"/>
  <c r="CK43" i="34" s="1"/>
  <c r="BM43" i="34"/>
  <c r="CL43" i="34" s="1"/>
  <c r="BN43" i="34"/>
  <c r="BK43" i="34"/>
  <c r="BL38" i="34"/>
  <c r="BM38" i="34"/>
  <c r="BN38" i="34"/>
  <c r="BK38" i="34"/>
  <c r="AC16" i="35"/>
  <c r="Z16" i="35"/>
  <c r="AC15" i="35"/>
  <c r="Z15" i="35"/>
  <c r="AC14" i="35"/>
  <c r="Z14" i="35"/>
  <c r="AC13" i="35"/>
  <c r="Z13" i="35"/>
  <c r="AC12" i="35"/>
  <c r="Z12" i="35"/>
  <c r="AC11" i="35"/>
  <c r="Z11" i="35"/>
  <c r="AC10" i="35"/>
  <c r="Z10" i="35"/>
  <c r="AC9" i="35"/>
  <c r="Z9" i="35"/>
  <c r="AC8" i="35"/>
  <c r="Z8" i="35"/>
  <c r="AC7" i="35"/>
  <c r="Z7" i="35"/>
  <c r="AC6" i="35"/>
  <c r="Z6" i="35"/>
  <c r="Z5" i="35"/>
  <c r="AC4" i="35"/>
  <c r="Z4" i="35"/>
  <c r="AC3" i="35"/>
  <c r="Z3" i="35"/>
  <c r="W16" i="35"/>
  <c r="W15" i="35"/>
  <c r="W14" i="35"/>
  <c r="W13" i="35"/>
  <c r="W12" i="35"/>
  <c r="W11" i="35"/>
  <c r="W10" i="35"/>
  <c r="W9" i="35"/>
  <c r="W8" i="35"/>
  <c r="W7" i="35"/>
  <c r="W6" i="35"/>
  <c r="W5" i="35"/>
  <c r="W4" i="35"/>
  <c r="W3" i="35"/>
  <c r="T16" i="35"/>
  <c r="T15" i="35"/>
  <c r="T14" i="35"/>
  <c r="T13" i="35"/>
  <c r="T12" i="35"/>
  <c r="T11" i="35"/>
  <c r="T10" i="35"/>
  <c r="T9" i="35"/>
  <c r="T8" i="35"/>
  <c r="T7" i="35"/>
  <c r="T5" i="35"/>
  <c r="T4" i="35"/>
  <c r="T3" i="35"/>
  <c r="I4" i="35"/>
  <c r="I5" i="35"/>
  <c r="I6" i="35"/>
  <c r="I7" i="35"/>
  <c r="I8" i="35"/>
  <c r="I9" i="35"/>
  <c r="I10" i="35"/>
  <c r="I11" i="35"/>
  <c r="I12" i="35"/>
  <c r="I13" i="35"/>
  <c r="I14" i="35"/>
  <c r="I15" i="35"/>
  <c r="I16" i="35"/>
  <c r="CM38" i="34" l="1"/>
  <c r="CM43" i="34"/>
  <c r="CL39" i="34"/>
  <c r="BF38" i="34"/>
  <c r="BW38" i="34" s="1"/>
  <c r="BX38" i="34" s="1"/>
  <c r="BZ38" i="34" s="1"/>
  <c r="CM41" i="34"/>
  <c r="BF43" i="34"/>
  <c r="BW43" i="34" s="1"/>
  <c r="BX43" i="34" s="1"/>
  <c r="BZ43" i="34" s="1"/>
  <c r="BV39" i="34"/>
  <c r="BY39" i="34" s="1"/>
  <c r="CL41" i="34"/>
  <c r="BF41" i="34"/>
  <c r="BW41" i="34" s="1"/>
  <c r="CH39" i="34"/>
  <c r="BP41" i="34"/>
  <c r="CI41" i="34" s="1"/>
  <c r="CK41" i="34"/>
  <c r="CA39" i="34"/>
  <c r="BF39" i="34"/>
  <c r="BW39" i="34" s="1"/>
  <c r="BX39" i="34" s="1"/>
  <c r="BZ39" i="34" s="1"/>
  <c r="BP38" i="34"/>
  <c r="CB38" i="34" s="1"/>
  <c r="BX41" i="34"/>
  <c r="BZ41" i="34" s="1"/>
  <c r="CB39" i="34"/>
  <c r="CL38" i="34"/>
  <c r="BO43" i="34"/>
  <c r="AI33" i="34"/>
  <c r="BP43" i="34"/>
  <c r="CK38" i="34"/>
  <c r="BE43" i="34"/>
  <c r="BO38" i="34"/>
  <c r="AZ33" i="34"/>
  <c r="BI33" i="34"/>
  <c r="BE38" i="34"/>
  <c r="BO41" i="34"/>
  <c r="AG33" i="34"/>
  <c r="BE41" i="34"/>
  <c r="W4" i="34"/>
  <c r="C4" i="34"/>
  <c r="C9" i="34"/>
  <c r="C10" i="34"/>
  <c r="C12" i="34"/>
  <c r="E12" i="34" s="1"/>
  <c r="Y12" i="34" s="1"/>
  <c r="C14" i="34"/>
  <c r="CB41" i="34" l="1"/>
  <c r="CI38" i="34"/>
  <c r="CI39" i="34"/>
  <c r="C6" i="34"/>
  <c r="E6" i="34" s="1"/>
  <c r="C35" i="34"/>
  <c r="E35" i="34" s="1"/>
  <c r="C17" i="34"/>
  <c r="E17" i="34" s="1"/>
  <c r="C46" i="34"/>
  <c r="E46" i="34" s="1"/>
  <c r="C16" i="34"/>
  <c r="E16" i="34" s="1"/>
  <c r="G16" i="34" s="1"/>
  <c r="R16" i="34" s="1"/>
  <c r="S16" i="34" s="1"/>
  <c r="U16" i="34" s="1"/>
  <c r="C45" i="34"/>
  <c r="E45" i="34" s="1"/>
  <c r="C8" i="34"/>
  <c r="E8" i="34" s="1"/>
  <c r="Z8" i="34" s="1"/>
  <c r="C37" i="34"/>
  <c r="E37" i="34" s="1"/>
  <c r="C15" i="34"/>
  <c r="E15" i="34" s="1"/>
  <c r="C44" i="34"/>
  <c r="E44" i="34" s="1"/>
  <c r="C11" i="34"/>
  <c r="E11" i="34" s="1"/>
  <c r="Y11" i="34" s="1"/>
  <c r="C40" i="34"/>
  <c r="C7" i="34"/>
  <c r="E7" i="34" s="1"/>
  <c r="C36" i="34"/>
  <c r="E36" i="34" s="1"/>
  <c r="C13" i="34"/>
  <c r="E13" i="34" s="1"/>
  <c r="Y13" i="34" s="1"/>
  <c r="C42" i="34"/>
  <c r="E42" i="34" s="1"/>
  <c r="C5" i="34"/>
  <c r="C34" i="34"/>
  <c r="AK33" i="34"/>
  <c r="AY33" i="34"/>
  <c r="BH33" i="34"/>
  <c r="BB33" i="34"/>
  <c r="BA33" i="34"/>
  <c r="BD33" i="34"/>
  <c r="BC33" i="34"/>
  <c r="CA43" i="34"/>
  <c r="BQ43" i="34"/>
  <c r="CH43" i="34"/>
  <c r="BG38" i="34"/>
  <c r="BV38" i="34"/>
  <c r="BY38" i="34" s="1"/>
  <c r="CC38" i="34"/>
  <c r="CJ38" i="34" s="1"/>
  <c r="CC41" i="34"/>
  <c r="CJ41" i="34" s="1"/>
  <c r="BG41" i="34"/>
  <c r="BV41" i="34"/>
  <c r="BY41" i="34" s="1"/>
  <c r="CH41" i="34"/>
  <c r="BQ41" i="34"/>
  <c r="CA41" i="34"/>
  <c r="BQ38" i="34"/>
  <c r="CH38" i="34"/>
  <c r="CA38" i="34"/>
  <c r="CC39" i="34"/>
  <c r="CE39" i="34" s="1"/>
  <c r="CG39" i="34" s="1"/>
  <c r="BG43" i="34"/>
  <c r="BV43" i="34"/>
  <c r="BY43" i="34" s="1"/>
  <c r="CI43" i="34"/>
  <c r="CB43" i="34"/>
  <c r="E4" i="34"/>
  <c r="K11" i="34"/>
  <c r="Z11" i="34"/>
  <c r="G11" i="34"/>
  <c r="Q11" i="34"/>
  <c r="E14" i="34"/>
  <c r="Q12" i="34"/>
  <c r="G12" i="34"/>
  <c r="K12" i="34"/>
  <c r="K8" i="34"/>
  <c r="E10" i="34"/>
  <c r="Z12" i="34"/>
  <c r="E9" i="34"/>
  <c r="L16" i="34" l="1"/>
  <c r="M16" i="34" s="1"/>
  <c r="Y8" i="34"/>
  <c r="K13" i="34"/>
  <c r="Q13" i="34"/>
  <c r="G13" i="34"/>
  <c r="AB13" i="34" s="1"/>
  <c r="Y16" i="34"/>
  <c r="Z13" i="34"/>
  <c r="CD38" i="34"/>
  <c r="CF38" i="34" s="1"/>
  <c r="G8" i="34"/>
  <c r="AB8" i="34" s="1"/>
  <c r="Q8" i="34"/>
  <c r="C18" i="34"/>
  <c r="G42" i="34"/>
  <c r="K42" i="34"/>
  <c r="Q42" i="34"/>
  <c r="Y42" i="34"/>
  <c r="Z42" i="34"/>
  <c r="K37" i="34"/>
  <c r="G37" i="34"/>
  <c r="Q37" i="34"/>
  <c r="Y37" i="34"/>
  <c r="Z37" i="34"/>
  <c r="E5" i="34"/>
  <c r="K5" i="34" s="1"/>
  <c r="Z16" i="34"/>
  <c r="AB16" i="34"/>
  <c r="AE16" i="34" s="1"/>
  <c r="AJ16" i="34" s="1"/>
  <c r="Q16" i="34"/>
  <c r="T16" i="34" s="1"/>
  <c r="E40" i="34"/>
  <c r="Q46" i="34"/>
  <c r="K46" i="34"/>
  <c r="G46" i="34"/>
  <c r="Y46" i="34"/>
  <c r="Z46" i="34"/>
  <c r="K16" i="34"/>
  <c r="AA16" i="34"/>
  <c r="E34" i="34"/>
  <c r="C47" i="34"/>
  <c r="G36" i="34"/>
  <c r="K36" i="34"/>
  <c r="Q36" i="34"/>
  <c r="Y36" i="34"/>
  <c r="Z36" i="34"/>
  <c r="K44" i="34"/>
  <c r="G44" i="34"/>
  <c r="Q44" i="34"/>
  <c r="Z44" i="34"/>
  <c r="Y44" i="34"/>
  <c r="K45" i="34"/>
  <c r="G45" i="34"/>
  <c r="Q45" i="34"/>
  <c r="Z45" i="34"/>
  <c r="Y45" i="34"/>
  <c r="Q35" i="34"/>
  <c r="K35" i="34"/>
  <c r="G35" i="34"/>
  <c r="Y35" i="34"/>
  <c r="Z35" i="34"/>
  <c r="CN41" i="34"/>
  <c r="CO41" i="34"/>
  <c r="CE38" i="34"/>
  <c r="CG38" i="34" s="1"/>
  <c r="BE33" i="34"/>
  <c r="BJ33" i="34"/>
  <c r="CO38" i="34"/>
  <c r="CN38" i="34"/>
  <c r="BF33" i="34"/>
  <c r="CC43" i="34"/>
  <c r="CJ43" i="34" s="1"/>
  <c r="CJ39" i="34"/>
  <c r="CD39" i="34"/>
  <c r="CF39" i="34" s="1"/>
  <c r="CD41" i="34"/>
  <c r="CF41" i="34" s="1"/>
  <c r="CE41" i="34"/>
  <c r="CG41" i="34" s="1"/>
  <c r="K4" i="34"/>
  <c r="Q9" i="34"/>
  <c r="G9" i="34"/>
  <c r="Z9" i="34"/>
  <c r="K9" i="34"/>
  <c r="Y9" i="34"/>
  <c r="K15" i="34"/>
  <c r="Y15" i="34"/>
  <c r="Z15" i="34"/>
  <c r="Q15" i="34"/>
  <c r="G15" i="34"/>
  <c r="G7" i="34"/>
  <c r="K7" i="34"/>
  <c r="Y7" i="34"/>
  <c r="Z7" i="34"/>
  <c r="Q7" i="34"/>
  <c r="Q6" i="34"/>
  <c r="G6" i="34"/>
  <c r="Z6" i="34"/>
  <c r="K6" i="34"/>
  <c r="Y6" i="34"/>
  <c r="G14" i="34"/>
  <c r="K14" i="34"/>
  <c r="Y14" i="34"/>
  <c r="Q14" i="34"/>
  <c r="Z14" i="34"/>
  <c r="L11" i="34"/>
  <c r="R11" i="34"/>
  <c r="AB11" i="34"/>
  <c r="AA11" i="34"/>
  <c r="Q5" i="34"/>
  <c r="Y5" i="34"/>
  <c r="G5" i="34"/>
  <c r="Y4" i="34"/>
  <c r="Z4" i="34"/>
  <c r="Q4" i="34"/>
  <c r="G4" i="34"/>
  <c r="L4" i="34" s="1"/>
  <c r="E18" i="34"/>
  <c r="Q17" i="34"/>
  <c r="G17" i="34"/>
  <c r="Z17" i="34"/>
  <c r="Y17" i="34"/>
  <c r="K17" i="34"/>
  <c r="G10" i="34"/>
  <c r="K10" i="34"/>
  <c r="Y10" i="34"/>
  <c r="Z10" i="34"/>
  <c r="Q10" i="34"/>
  <c r="AA12" i="34"/>
  <c r="AB12" i="34"/>
  <c r="L12" i="34"/>
  <c r="R12" i="34"/>
  <c r="AC16" i="34" l="1"/>
  <c r="CP41" i="34"/>
  <c r="R13" i="34"/>
  <c r="Z5" i="34"/>
  <c r="AD16" i="34"/>
  <c r="AG16" i="34" s="1"/>
  <c r="R8" i="34"/>
  <c r="AA13" i="34"/>
  <c r="L13" i="34"/>
  <c r="M13" i="34" s="1"/>
  <c r="CP38" i="34"/>
  <c r="L8" i="34"/>
  <c r="AA8" i="34"/>
  <c r="CD43" i="34"/>
  <c r="CF43" i="34" s="1"/>
  <c r="AI16" i="34"/>
  <c r="R44" i="34"/>
  <c r="L44" i="34"/>
  <c r="AB44" i="34"/>
  <c r="AE44" i="34" s="1"/>
  <c r="AJ44" i="34" s="1"/>
  <c r="AA44" i="34"/>
  <c r="K34" i="34"/>
  <c r="G34" i="34"/>
  <c r="Q34" i="34"/>
  <c r="E47" i="34"/>
  <c r="Y34" i="34"/>
  <c r="Z34" i="34"/>
  <c r="L37" i="34"/>
  <c r="R37" i="34"/>
  <c r="AA37" i="34"/>
  <c r="AB37" i="34"/>
  <c r="AE37" i="34" s="1"/>
  <c r="AJ37" i="34" s="1"/>
  <c r="L35" i="34"/>
  <c r="R35" i="34"/>
  <c r="AA35" i="34"/>
  <c r="AB35" i="34"/>
  <c r="AC8" i="34"/>
  <c r="R36" i="34"/>
  <c r="L36" i="34"/>
  <c r="AB36" i="34"/>
  <c r="AE36" i="34" s="1"/>
  <c r="AJ36" i="34" s="1"/>
  <c r="AA36" i="34"/>
  <c r="R46" i="34"/>
  <c r="L46" i="34"/>
  <c r="AB46" i="34"/>
  <c r="AE46" i="34" s="1"/>
  <c r="AJ46" i="34" s="1"/>
  <c r="AA46" i="34"/>
  <c r="Q40" i="34"/>
  <c r="K40" i="34"/>
  <c r="G40" i="34"/>
  <c r="Z40" i="34"/>
  <c r="Y40" i="34"/>
  <c r="L42" i="34"/>
  <c r="R42" i="34"/>
  <c r="AA42" i="34"/>
  <c r="AB42" i="34"/>
  <c r="R45" i="34"/>
  <c r="L45" i="34"/>
  <c r="AA45" i="34"/>
  <c r="AB45" i="34"/>
  <c r="AE45" i="34" s="1"/>
  <c r="AJ45" i="34" s="1"/>
  <c r="BM33" i="34"/>
  <c r="BL33" i="34"/>
  <c r="BK33" i="34"/>
  <c r="BN33" i="34"/>
  <c r="O16" i="34"/>
  <c r="P16" i="34" s="1"/>
  <c r="BG33" i="34"/>
  <c r="BV33" i="34"/>
  <c r="CO39" i="34"/>
  <c r="CN39" i="34"/>
  <c r="CP39" i="34" s="1"/>
  <c r="CE43" i="34"/>
  <c r="CG43" i="34" s="1"/>
  <c r="CO43" i="34"/>
  <c r="CN43" i="34"/>
  <c r="BW33" i="34"/>
  <c r="M4" i="34"/>
  <c r="O4" i="34" s="1"/>
  <c r="P4" i="34" s="1"/>
  <c r="AE8" i="34"/>
  <c r="AI8" i="34" s="1"/>
  <c r="H34" i="38"/>
  <c r="H35" i="38" s="1"/>
  <c r="AA17" i="34"/>
  <c r="R17" i="34"/>
  <c r="AB17" i="34"/>
  <c r="L17" i="34"/>
  <c r="Y18" i="34"/>
  <c r="AC11" i="34"/>
  <c r="AD11" i="34"/>
  <c r="AG11" i="34" s="1"/>
  <c r="AA6" i="34"/>
  <c r="R6" i="34"/>
  <c r="AB6" i="34"/>
  <c r="L6" i="34"/>
  <c r="AE11" i="34"/>
  <c r="AI11" i="34" s="1"/>
  <c r="AC12" i="34"/>
  <c r="AD12" i="34"/>
  <c r="AG12" i="34" s="1"/>
  <c r="R10" i="34"/>
  <c r="AB10" i="34"/>
  <c r="AA10" i="34"/>
  <c r="L10" i="34"/>
  <c r="S12" i="34"/>
  <c r="T12" i="34" s="1"/>
  <c r="S8" i="34"/>
  <c r="T8" i="34" s="1"/>
  <c r="AE13" i="34"/>
  <c r="AI13" i="34" s="1"/>
  <c r="M12" i="34"/>
  <c r="M8" i="34"/>
  <c r="S13" i="34"/>
  <c r="T13" i="34" s="1"/>
  <c r="AA4" i="34"/>
  <c r="G18" i="34"/>
  <c r="AB4" i="34"/>
  <c r="R4" i="34"/>
  <c r="K18" i="34"/>
  <c r="R14" i="34"/>
  <c r="AB14" i="34"/>
  <c r="AA14" i="34"/>
  <c r="L14" i="34"/>
  <c r="R7" i="34"/>
  <c r="AB7" i="34"/>
  <c r="L7" i="34"/>
  <c r="AA7" i="34"/>
  <c r="L15" i="34"/>
  <c r="R15" i="34"/>
  <c r="AA15" i="34"/>
  <c r="AB15" i="34"/>
  <c r="N16" i="34"/>
  <c r="V16" i="34" s="1"/>
  <c r="AE12" i="34"/>
  <c r="AI12" i="34" s="1"/>
  <c r="AD8" i="34"/>
  <c r="AG8" i="34" s="1"/>
  <c r="AD13" i="34"/>
  <c r="AG13" i="34" s="1"/>
  <c r="AC13" i="34"/>
  <c r="Q18" i="34"/>
  <c r="S11" i="34"/>
  <c r="T11" i="34" s="1"/>
  <c r="AA9" i="34"/>
  <c r="R9" i="34"/>
  <c r="AB9" i="34"/>
  <c r="L9" i="34"/>
  <c r="Z18" i="34"/>
  <c r="L5" i="34"/>
  <c r="AA5" i="34"/>
  <c r="R5" i="34"/>
  <c r="AB5" i="34"/>
  <c r="M11" i="34"/>
  <c r="BH16" i="34" l="1"/>
  <c r="AH16" i="34"/>
  <c r="Q47" i="34"/>
  <c r="AI44" i="34"/>
  <c r="BP33" i="34"/>
  <c r="CB33" i="34" s="1"/>
  <c r="CP43" i="34"/>
  <c r="AI37" i="34"/>
  <c r="AY16" i="34"/>
  <c r="AC45" i="34"/>
  <c r="AD45" i="34"/>
  <c r="AG45" i="34" s="1"/>
  <c r="M42" i="34"/>
  <c r="N42" i="34" s="1"/>
  <c r="AI36" i="34"/>
  <c r="AD35" i="34"/>
  <c r="AG35" i="34" s="1"/>
  <c r="AC35" i="34"/>
  <c r="S37" i="34"/>
  <c r="T37" i="34" s="1"/>
  <c r="Z47" i="34"/>
  <c r="L34" i="34"/>
  <c r="R34" i="34"/>
  <c r="G47" i="34"/>
  <c r="AA34" i="34"/>
  <c r="AB34" i="34"/>
  <c r="AE42" i="34"/>
  <c r="AI42" i="34" s="1"/>
  <c r="M46" i="34"/>
  <c r="O46" i="34" s="1"/>
  <c r="M37" i="34"/>
  <c r="O37" i="34" s="1"/>
  <c r="Y47" i="34"/>
  <c r="K47" i="34"/>
  <c r="M44" i="34"/>
  <c r="N44" i="34" s="1"/>
  <c r="M45" i="34"/>
  <c r="O45" i="34" s="1"/>
  <c r="AD42" i="34"/>
  <c r="AG42" i="34" s="1"/>
  <c r="AC42" i="34"/>
  <c r="AD46" i="34"/>
  <c r="AG46" i="34" s="1"/>
  <c r="AC46" i="34"/>
  <c r="S46" i="34"/>
  <c r="T46" i="34" s="1"/>
  <c r="M36" i="34"/>
  <c r="O36" i="34" s="1"/>
  <c r="AI45" i="34"/>
  <c r="S35" i="34"/>
  <c r="T35" i="34" s="1"/>
  <c r="AC37" i="34"/>
  <c r="AD37" i="34"/>
  <c r="AG37" i="34" s="1"/>
  <c r="S44" i="34"/>
  <c r="T44" i="34" s="1"/>
  <c r="S45" i="34"/>
  <c r="T45" i="34" s="1"/>
  <c r="S42" i="34"/>
  <c r="T42" i="34" s="1"/>
  <c r="L40" i="34"/>
  <c r="R40" i="34"/>
  <c r="AB40" i="34"/>
  <c r="AA40" i="34"/>
  <c r="AD36" i="34"/>
  <c r="AG36" i="34" s="1"/>
  <c r="AC36" i="34"/>
  <c r="S36" i="34"/>
  <c r="T36" i="34" s="1"/>
  <c r="AE35" i="34"/>
  <c r="AI35" i="34" s="1"/>
  <c r="M35" i="34"/>
  <c r="O35" i="34" s="1"/>
  <c r="AI46" i="34"/>
  <c r="AD44" i="34"/>
  <c r="AG44" i="34" s="1"/>
  <c r="AC44" i="34"/>
  <c r="CI33" i="34"/>
  <c r="CL33" i="34"/>
  <c r="N11" i="34"/>
  <c r="AK11" i="34" s="1"/>
  <c r="N8" i="34"/>
  <c r="V8" i="34" s="1"/>
  <c r="CM33" i="34"/>
  <c r="CK33" i="34"/>
  <c r="N13" i="34"/>
  <c r="AK13" i="34" s="1"/>
  <c r="BX33" i="34"/>
  <c r="BO33" i="34"/>
  <c r="N12" i="34"/>
  <c r="AK12" i="34" s="1"/>
  <c r="N4" i="34"/>
  <c r="O13" i="34"/>
  <c r="P13" i="34" s="1"/>
  <c r="U12" i="34"/>
  <c r="U8" i="34"/>
  <c r="AH13" i="34"/>
  <c r="AH8" i="34"/>
  <c r="AH11" i="34"/>
  <c r="O11" i="34"/>
  <c r="P11" i="34" s="1"/>
  <c r="O8" i="34"/>
  <c r="P8" i="34" s="1"/>
  <c r="AC4" i="34"/>
  <c r="AD4" i="34"/>
  <c r="AG4" i="34" s="1"/>
  <c r="AA18" i="34"/>
  <c r="M10" i="34"/>
  <c r="M17" i="34"/>
  <c r="S5" i="34"/>
  <c r="T5" i="34" s="1"/>
  <c r="S9" i="34"/>
  <c r="T9" i="34" s="1"/>
  <c r="U11" i="34"/>
  <c r="BH13" i="34"/>
  <c r="AY13" i="34"/>
  <c r="M15" i="34"/>
  <c r="S7" i="34"/>
  <c r="T7" i="34" s="1"/>
  <c r="M14" i="34"/>
  <c r="S4" i="34"/>
  <c r="U4" i="34" s="1"/>
  <c r="R18" i="34"/>
  <c r="L18" i="34"/>
  <c r="U13" i="34"/>
  <c r="O12" i="34"/>
  <c r="P12" i="34" s="1"/>
  <c r="AC10" i="34"/>
  <c r="AD10" i="34"/>
  <c r="AG10" i="34" s="1"/>
  <c r="AC6" i="34"/>
  <c r="AD6" i="34"/>
  <c r="AG6" i="34" s="1"/>
  <c r="AE17" i="34"/>
  <c r="AI17" i="34" s="1"/>
  <c r="AE5" i="34"/>
  <c r="AI5" i="34" s="1"/>
  <c r="S15" i="34"/>
  <c r="T15" i="34" s="1"/>
  <c r="AE7" i="34"/>
  <c r="AI7" i="34" s="1"/>
  <c r="S14" i="34"/>
  <c r="T14" i="34" s="1"/>
  <c r="V13" i="34"/>
  <c r="AK16" i="34"/>
  <c r="AY12" i="34"/>
  <c r="BH12" i="34"/>
  <c r="S6" i="34"/>
  <c r="T6" i="34" s="1"/>
  <c r="AD5" i="34"/>
  <c r="AG5" i="34" s="1"/>
  <c r="AC5" i="34"/>
  <c r="AC9" i="34"/>
  <c r="AD9" i="34"/>
  <c r="AG9" i="34" s="1"/>
  <c r="AJ12" i="34"/>
  <c r="AE15" i="34"/>
  <c r="AI15" i="34" s="1"/>
  <c r="AC7" i="34"/>
  <c r="AD7" i="34"/>
  <c r="AG7" i="34" s="1"/>
  <c r="AC14" i="34"/>
  <c r="AD14" i="34"/>
  <c r="AG14" i="34" s="1"/>
  <c r="AE4" i="34"/>
  <c r="AJ4" i="34" s="1"/>
  <c r="AB18" i="34"/>
  <c r="AJ13" i="34"/>
  <c r="AE10" i="34"/>
  <c r="AI10" i="34" s="1"/>
  <c r="AH12" i="34"/>
  <c r="M6" i="34"/>
  <c r="S17" i="34"/>
  <c r="T17" i="34" s="1"/>
  <c r="AJ8" i="34"/>
  <c r="AE9" i="34"/>
  <c r="AI9" i="34" s="1"/>
  <c r="AZ16" i="34"/>
  <c r="BI16" i="34"/>
  <c r="BJ16" i="34" s="1"/>
  <c r="M5" i="34"/>
  <c r="M9" i="34"/>
  <c r="AY8" i="34"/>
  <c r="BH8" i="34"/>
  <c r="AC15" i="34"/>
  <c r="AD15" i="34"/>
  <c r="AG15" i="34" s="1"/>
  <c r="M7" i="34"/>
  <c r="AE14" i="34"/>
  <c r="AI14" i="34" s="1"/>
  <c r="S10" i="34"/>
  <c r="T10" i="34" s="1"/>
  <c r="AJ11" i="34"/>
  <c r="AE6" i="34"/>
  <c r="AI6" i="34" s="1"/>
  <c r="AY11" i="34"/>
  <c r="BH11" i="34"/>
  <c r="AD17" i="34"/>
  <c r="AG17" i="34" s="1"/>
  <c r="AC17" i="34"/>
  <c r="H36" i="38"/>
  <c r="V11" i="34" l="1"/>
  <c r="AH45" i="34"/>
  <c r="AK8" i="34"/>
  <c r="O42" i="34"/>
  <c r="P42" i="34" s="1"/>
  <c r="U46" i="34"/>
  <c r="AJ42" i="34"/>
  <c r="U37" i="34"/>
  <c r="BH37" i="34"/>
  <c r="AH44" i="34"/>
  <c r="AH36" i="34"/>
  <c r="AD40" i="34"/>
  <c r="AG40" i="34" s="1"/>
  <c r="AC40" i="34"/>
  <c r="U42" i="34"/>
  <c r="AY45" i="34"/>
  <c r="AH42" i="34"/>
  <c r="N45" i="34"/>
  <c r="AK45" i="34" s="1"/>
  <c r="P45" i="34"/>
  <c r="S34" i="34"/>
  <c r="U34" i="34" s="1"/>
  <c r="R47" i="34"/>
  <c r="BH36" i="34"/>
  <c r="V42" i="34"/>
  <c r="N35" i="34"/>
  <c r="V35" i="34" s="1"/>
  <c r="P35" i="34"/>
  <c r="AE40" i="34"/>
  <c r="AI40" i="34" s="1"/>
  <c r="U44" i="34"/>
  <c r="AH37" i="34"/>
  <c r="O44" i="34"/>
  <c r="P44" i="34" s="1"/>
  <c r="AE34" i="34"/>
  <c r="AB47" i="34"/>
  <c r="M34" i="34"/>
  <c r="O34" i="34" s="1"/>
  <c r="L47" i="34"/>
  <c r="AH35" i="34"/>
  <c r="BH45" i="34"/>
  <c r="AY44" i="34"/>
  <c r="BH44" i="34"/>
  <c r="AK44" i="34"/>
  <c r="AJ35" i="34"/>
  <c r="U36" i="34"/>
  <c r="AY36" i="34"/>
  <c r="S40" i="34"/>
  <c r="T40" i="34" s="1"/>
  <c r="U45" i="34"/>
  <c r="V44" i="34"/>
  <c r="U35" i="34"/>
  <c r="P36" i="34"/>
  <c r="N36" i="34"/>
  <c r="V36" i="34" s="1"/>
  <c r="AH46" i="34"/>
  <c r="AK42" i="34"/>
  <c r="BH42" i="34"/>
  <c r="AY42" i="34"/>
  <c r="AD34" i="34"/>
  <c r="AH34" i="34" s="1"/>
  <c r="AC34" i="34"/>
  <c r="AA47" i="34"/>
  <c r="M40" i="34"/>
  <c r="N40" i="34" s="1"/>
  <c r="AY37" i="34"/>
  <c r="AY46" i="34"/>
  <c r="BH46" i="34"/>
  <c r="P37" i="34"/>
  <c r="N37" i="34"/>
  <c r="V37" i="34" s="1"/>
  <c r="N46" i="34"/>
  <c r="V46" i="34" s="1"/>
  <c r="P46" i="34"/>
  <c r="BH35" i="34"/>
  <c r="AY35" i="34"/>
  <c r="N5" i="34"/>
  <c r="AK5" i="34" s="1"/>
  <c r="N7" i="34"/>
  <c r="V7" i="34" s="1"/>
  <c r="V12" i="34"/>
  <c r="N17" i="34"/>
  <c r="V17" i="34" s="1"/>
  <c r="CC33" i="34"/>
  <c r="CE33" i="34" s="1"/>
  <c r="N6" i="34"/>
  <c r="AK6" i="34" s="1"/>
  <c r="N15" i="34"/>
  <c r="V15" i="34" s="1"/>
  <c r="CH33" i="34"/>
  <c r="BQ33" i="34"/>
  <c r="CA33" i="34"/>
  <c r="BZ33" i="34"/>
  <c r="BY33" i="34"/>
  <c r="N14" i="34"/>
  <c r="V14" i="34" s="1"/>
  <c r="N10" i="34"/>
  <c r="AK10" i="34" s="1"/>
  <c r="N9" i="34"/>
  <c r="AK9" i="34" s="1"/>
  <c r="BI13" i="34"/>
  <c r="BJ13" i="34" s="1"/>
  <c r="BM13" i="34" s="1"/>
  <c r="U10" i="34"/>
  <c r="BI8" i="34"/>
  <c r="BJ8" i="34" s="1"/>
  <c r="AH17" i="34"/>
  <c r="AJ17" i="34"/>
  <c r="AJ15" i="34"/>
  <c r="U6" i="34"/>
  <c r="U17" i="34"/>
  <c r="U5" i="34"/>
  <c r="AH10" i="34"/>
  <c r="AH7" i="34"/>
  <c r="AZ11" i="34"/>
  <c r="BC11" i="34" s="1"/>
  <c r="AJ7" i="34"/>
  <c r="AH6" i="34"/>
  <c r="U9" i="34"/>
  <c r="O10" i="34"/>
  <c r="P10" i="34" s="1"/>
  <c r="O15" i="34"/>
  <c r="P15" i="34" s="1"/>
  <c r="O7" i="34"/>
  <c r="P7" i="34" s="1"/>
  <c r="O14" i="34"/>
  <c r="P14" i="34" s="1"/>
  <c r="O6" i="34"/>
  <c r="P6" i="34" s="1"/>
  <c r="AK17" i="34"/>
  <c r="BH17" i="34"/>
  <c r="AY17" i="34"/>
  <c r="AJ6" i="34"/>
  <c r="AJ14" i="34"/>
  <c r="AH15" i="34"/>
  <c r="O5" i="34"/>
  <c r="P5" i="34" s="1"/>
  <c r="BL16" i="34"/>
  <c r="BM16" i="34"/>
  <c r="BN16" i="34"/>
  <c r="BK16" i="34"/>
  <c r="AH14" i="34"/>
  <c r="AZ8" i="34"/>
  <c r="AY10" i="34"/>
  <c r="BH10" i="34"/>
  <c r="U7" i="34"/>
  <c r="O17" i="34"/>
  <c r="P17" i="34" s="1"/>
  <c r="AD18" i="34"/>
  <c r="AY15" i="34"/>
  <c r="BH15" i="34"/>
  <c r="AK15" i="34"/>
  <c r="AK14" i="34"/>
  <c r="AY14" i="34"/>
  <c r="BH14" i="34"/>
  <c r="BH5" i="34"/>
  <c r="AY5" i="34"/>
  <c r="BD16" i="34"/>
  <c r="BA16" i="34"/>
  <c r="BC16" i="34"/>
  <c r="BB16" i="34"/>
  <c r="BI12" i="34"/>
  <c r="BJ12" i="34" s="1"/>
  <c r="AZ12" i="34"/>
  <c r="AE18" i="34"/>
  <c r="AI4" i="34"/>
  <c r="AH5" i="34"/>
  <c r="U14" i="34"/>
  <c r="U15" i="34"/>
  <c r="AJ5" i="34"/>
  <c r="AY6" i="34"/>
  <c r="BH6" i="34"/>
  <c r="M18" i="34"/>
  <c r="S18" i="34"/>
  <c r="T4" i="34"/>
  <c r="AH4" i="34"/>
  <c r="AY9" i="34"/>
  <c r="BH9" i="34"/>
  <c r="O9" i="34"/>
  <c r="P9" i="34" s="1"/>
  <c r="AZ13" i="34"/>
  <c r="AJ9" i="34"/>
  <c r="AJ10" i="34"/>
  <c r="AY7" i="34"/>
  <c r="BH7" i="34"/>
  <c r="AH9" i="34"/>
  <c r="V5" i="34"/>
  <c r="BI11" i="34"/>
  <c r="BJ11" i="34" s="1"/>
  <c r="V45" i="34" l="1"/>
  <c r="AJ40" i="34"/>
  <c r="AK36" i="34"/>
  <c r="F25" i="38"/>
  <c r="F26" i="38" s="1"/>
  <c r="AK46" i="34"/>
  <c r="AH40" i="34"/>
  <c r="AH47" i="34" s="1"/>
  <c r="V9" i="34"/>
  <c r="V6" i="34"/>
  <c r="AI34" i="34"/>
  <c r="AE47" i="34"/>
  <c r="AG34" i="34"/>
  <c r="AD47" i="34"/>
  <c r="U40" i="34"/>
  <c r="U47" i="34" s="1"/>
  <c r="M47" i="34"/>
  <c r="N34" i="34"/>
  <c r="N47" i="34" s="1"/>
  <c r="AY40" i="34"/>
  <c r="BH40" i="34"/>
  <c r="AK40" i="34"/>
  <c r="AK7" i="34"/>
  <c r="AZ45" i="34"/>
  <c r="AK35" i="34"/>
  <c r="AK37" i="34"/>
  <c r="O40" i="34"/>
  <c r="P40" i="34" s="1"/>
  <c r="AZ46" i="34"/>
  <c r="BI46" i="34"/>
  <c r="BJ46" i="34" s="1"/>
  <c r="V40" i="34"/>
  <c r="AZ35" i="34"/>
  <c r="BI35" i="34"/>
  <c r="BJ35" i="34" s="1"/>
  <c r="BI37" i="34"/>
  <c r="BJ37" i="34" s="1"/>
  <c r="AZ37" i="34"/>
  <c r="AZ42" i="34"/>
  <c r="BI42" i="34"/>
  <c r="BJ42" i="34" s="1"/>
  <c r="AZ36" i="34"/>
  <c r="BI36" i="34"/>
  <c r="BJ36" i="34" s="1"/>
  <c r="BI45" i="34"/>
  <c r="BJ45" i="34" s="1"/>
  <c r="AJ34" i="34"/>
  <c r="T34" i="34"/>
  <c r="S47" i="34"/>
  <c r="BI44" i="34"/>
  <c r="BJ44" i="34" s="1"/>
  <c r="AZ44" i="34"/>
  <c r="P34" i="34"/>
  <c r="CG33" i="34"/>
  <c r="N18" i="34"/>
  <c r="V10" i="34"/>
  <c r="CD33" i="34"/>
  <c r="CJ33" i="34"/>
  <c r="AY4" i="34"/>
  <c r="CM16" i="34"/>
  <c r="BP16" i="34"/>
  <c r="BO16" i="34"/>
  <c r="BQ16" i="34" s="1"/>
  <c r="BE16" i="34"/>
  <c r="BG16" i="34" s="1"/>
  <c r="BF16" i="34"/>
  <c r="BW16" i="34" s="1"/>
  <c r="BX16" i="34" s="1"/>
  <c r="BZ16" i="34" s="1"/>
  <c r="BL13" i="34"/>
  <c r="BK13" i="34"/>
  <c r="BN13" i="34"/>
  <c r="BA11" i="34"/>
  <c r="BD11" i="34"/>
  <c r="BB11" i="34"/>
  <c r="BI17" i="34"/>
  <c r="BJ17" i="34" s="1"/>
  <c r="BK17" i="34" s="1"/>
  <c r="AZ6" i="34"/>
  <c r="BA6" i="34" s="1"/>
  <c r="BL8" i="34"/>
  <c r="BN8" i="34"/>
  <c r="BM8" i="34"/>
  <c r="BK8" i="34"/>
  <c r="AZ17" i="34"/>
  <c r="BB17" i="34" s="1"/>
  <c r="BI6" i="34"/>
  <c r="BJ6" i="34" s="1"/>
  <c r="BM6" i="34" s="1"/>
  <c r="AZ7" i="34"/>
  <c r="BA7" i="34" s="1"/>
  <c r="AJ18" i="34"/>
  <c r="V4" i="34"/>
  <c r="T18" i="34"/>
  <c r="AZ10" i="34"/>
  <c r="CL16" i="34"/>
  <c r="BI10" i="34"/>
  <c r="BJ10" i="34" s="1"/>
  <c r="AZ5" i="34"/>
  <c r="BI5" i="34"/>
  <c r="BJ5" i="34" s="1"/>
  <c r="BA12" i="34"/>
  <c r="BB12" i="34"/>
  <c r="BC12" i="34"/>
  <c r="BD12" i="34"/>
  <c r="AZ15" i="34"/>
  <c r="BI15" i="34"/>
  <c r="BJ15" i="34" s="1"/>
  <c r="BH4" i="34"/>
  <c r="AG18" i="34"/>
  <c r="AK4" i="34"/>
  <c r="AZ14" i="34"/>
  <c r="BI14" i="34"/>
  <c r="BJ14" i="34" s="1"/>
  <c r="O18" i="34"/>
  <c r="BK11" i="34"/>
  <c r="BL11" i="34"/>
  <c r="BN11" i="34"/>
  <c r="BM11" i="34"/>
  <c r="CL11" i="34" s="1"/>
  <c r="BA13" i="34"/>
  <c r="BB13" i="34"/>
  <c r="BC13" i="34"/>
  <c r="CL13" i="34" s="1"/>
  <c r="BD13" i="34"/>
  <c r="BM12" i="34"/>
  <c r="BK12" i="34"/>
  <c r="BL12" i="34"/>
  <c r="BN12" i="34"/>
  <c r="CK16" i="34"/>
  <c r="BI7" i="34"/>
  <c r="BJ7" i="34" s="1"/>
  <c r="U18" i="34"/>
  <c r="BI9" i="34"/>
  <c r="BJ9" i="34" s="1"/>
  <c r="AZ9" i="34"/>
  <c r="AZ4" i="34"/>
  <c r="BI4" i="34"/>
  <c r="AH18" i="34"/>
  <c r="AI18" i="34"/>
  <c r="BC8" i="34"/>
  <c r="BD8" i="34"/>
  <c r="BA8" i="34"/>
  <c r="BB8" i="34"/>
  <c r="AZ40" i="34" l="1"/>
  <c r="BI40" i="34"/>
  <c r="BJ40" i="34" s="1"/>
  <c r="BL40" i="34" s="1"/>
  <c r="G25" i="38"/>
  <c r="G26" i="38" s="1"/>
  <c r="O47" i="34"/>
  <c r="BN44" i="34"/>
  <c r="BK44" i="34"/>
  <c r="BL44" i="34"/>
  <c r="BM44" i="34"/>
  <c r="BC40" i="34"/>
  <c r="BD40" i="34"/>
  <c r="BB40" i="34"/>
  <c r="BA40" i="34"/>
  <c r="BL45" i="34"/>
  <c r="BM45" i="34"/>
  <c r="BN45" i="34"/>
  <c r="BK45" i="34"/>
  <c r="BM42" i="34"/>
  <c r="BN42" i="34"/>
  <c r="BK42" i="34"/>
  <c r="BL42" i="34"/>
  <c r="BM37" i="34"/>
  <c r="BN37" i="34"/>
  <c r="BK37" i="34"/>
  <c r="BL37" i="34"/>
  <c r="BB45" i="34"/>
  <c r="BC45" i="34"/>
  <c r="BD45" i="34"/>
  <c r="BA45" i="34"/>
  <c r="BM40" i="34"/>
  <c r="CL40" i="34" s="1"/>
  <c r="BN40" i="34"/>
  <c r="CM40" i="34" s="1"/>
  <c r="BK40" i="34"/>
  <c r="BM36" i="34"/>
  <c r="BN36" i="34"/>
  <c r="BK36" i="34"/>
  <c r="BL36" i="34"/>
  <c r="BA42" i="34"/>
  <c r="BC42" i="34"/>
  <c r="BD42" i="34"/>
  <c r="BB42" i="34"/>
  <c r="BK35" i="34"/>
  <c r="BL35" i="34"/>
  <c r="BM35" i="34"/>
  <c r="BN35" i="34"/>
  <c r="BD44" i="34"/>
  <c r="BB44" i="34"/>
  <c r="BA44" i="34"/>
  <c r="BC44" i="34"/>
  <c r="AZ34" i="34"/>
  <c r="AJ47" i="34"/>
  <c r="BI34" i="34"/>
  <c r="BC36" i="34"/>
  <c r="BD36" i="34"/>
  <c r="BB36" i="34"/>
  <c r="BA36" i="34"/>
  <c r="BD35" i="34"/>
  <c r="BA35" i="34"/>
  <c r="BB35" i="34"/>
  <c r="BC35" i="34"/>
  <c r="BN46" i="34"/>
  <c r="BK46" i="34"/>
  <c r="BL46" i="34"/>
  <c r="BM46" i="34"/>
  <c r="V34" i="34"/>
  <c r="T47" i="34"/>
  <c r="BD37" i="34"/>
  <c r="BA37" i="34"/>
  <c r="BB37" i="34"/>
  <c r="BC37" i="34"/>
  <c r="BA46" i="34"/>
  <c r="BC46" i="34"/>
  <c r="BD46" i="34"/>
  <c r="BB46" i="34"/>
  <c r="BH34" i="34"/>
  <c r="BH47" i="34" s="1"/>
  <c r="AY34" i="34"/>
  <c r="AK34" i="34"/>
  <c r="AG47" i="34"/>
  <c r="AI47" i="34"/>
  <c r="CM11" i="34"/>
  <c r="CN33" i="34"/>
  <c r="CO33" i="34"/>
  <c r="CF33" i="34"/>
  <c r="CM13" i="34"/>
  <c r="CM8" i="34"/>
  <c r="CM12" i="34"/>
  <c r="BP8" i="34"/>
  <c r="CB8" i="34" s="1"/>
  <c r="CC8" i="34" s="1"/>
  <c r="BO8" i="34"/>
  <c r="BQ8" i="34" s="1"/>
  <c r="BE11" i="34"/>
  <c r="BG11" i="34" s="1"/>
  <c r="BF11" i="34"/>
  <c r="BW11" i="34" s="1"/>
  <c r="BX11" i="34" s="1"/>
  <c r="BZ11" i="34" s="1"/>
  <c r="BP12" i="34"/>
  <c r="BO12" i="34"/>
  <c r="BQ12" i="34" s="1"/>
  <c r="BF13" i="34"/>
  <c r="BE13" i="34"/>
  <c r="BG13" i="34" s="1"/>
  <c r="BO11" i="34"/>
  <c r="BQ11" i="34" s="1"/>
  <c r="BP11" i="34"/>
  <c r="BO13" i="34"/>
  <c r="BQ13" i="34" s="1"/>
  <c r="BP13" i="34"/>
  <c r="CB13" i="34" s="1"/>
  <c r="CC13" i="34" s="1"/>
  <c r="CE13" i="34" s="1"/>
  <c r="BE8" i="34"/>
  <c r="BG8" i="34" s="1"/>
  <c r="BF8" i="34"/>
  <c r="BE12" i="34"/>
  <c r="BG12" i="34" s="1"/>
  <c r="BF12" i="34"/>
  <c r="BW12" i="34" s="1"/>
  <c r="BX12" i="34" s="1"/>
  <c r="BZ12" i="34" s="1"/>
  <c r="CK11" i="34"/>
  <c r="BC7" i="34"/>
  <c r="CK13" i="34"/>
  <c r="BC17" i="34"/>
  <c r="BA17" i="34"/>
  <c r="CL8" i="34"/>
  <c r="BL17" i="34"/>
  <c r="CK17" i="34" s="1"/>
  <c r="BB6" i="34"/>
  <c r="BC6" i="34"/>
  <c r="CL6" i="34" s="1"/>
  <c r="BD6" i="34"/>
  <c r="BL6" i="34"/>
  <c r="CL12" i="34"/>
  <c r="BN17" i="34"/>
  <c r="BM17" i="34"/>
  <c r="BD17" i="34"/>
  <c r="CK8" i="34"/>
  <c r="BK6" i="34"/>
  <c r="BN6" i="34"/>
  <c r="BD7" i="34"/>
  <c r="BB7" i="34"/>
  <c r="BB14" i="34"/>
  <c r="BC14" i="34"/>
  <c r="BD14" i="34"/>
  <c r="BA14" i="34"/>
  <c r="BC15" i="34"/>
  <c r="BD15" i="34"/>
  <c r="BB15" i="34"/>
  <c r="BA15" i="34"/>
  <c r="BC4" i="34"/>
  <c r="BD4" i="34"/>
  <c r="BB4" i="34"/>
  <c r="BA4" i="34"/>
  <c r="AZ18" i="34"/>
  <c r="AY18" i="34"/>
  <c r="CB16" i="34"/>
  <c r="CI16" i="34"/>
  <c r="BJ4" i="34"/>
  <c r="BI18" i="34"/>
  <c r="BD5" i="34"/>
  <c r="BA5" i="34"/>
  <c r="BB5" i="34"/>
  <c r="BC5" i="34"/>
  <c r="BB10" i="34"/>
  <c r="BC10" i="34"/>
  <c r="BA10" i="34"/>
  <c r="BD10" i="34"/>
  <c r="BN7" i="34"/>
  <c r="BK7" i="34"/>
  <c r="BL7" i="34"/>
  <c r="BM7" i="34"/>
  <c r="BA9" i="34"/>
  <c r="BB9" i="34"/>
  <c r="BD9" i="34"/>
  <c r="BC9" i="34"/>
  <c r="CK12" i="34"/>
  <c r="BV16" i="34"/>
  <c r="BY16" i="34" s="1"/>
  <c r="BN10" i="34"/>
  <c r="BK10" i="34"/>
  <c r="BL10" i="34"/>
  <c r="BM10" i="34"/>
  <c r="BH18" i="34"/>
  <c r="CA16" i="34"/>
  <c r="CH16" i="34"/>
  <c r="BM9" i="34"/>
  <c r="BN9" i="34"/>
  <c r="CM9" i="34" s="1"/>
  <c r="BL9" i="34"/>
  <c r="BK9" i="34"/>
  <c r="BN14" i="34"/>
  <c r="BK14" i="34"/>
  <c r="BM14" i="34"/>
  <c r="BL14" i="34"/>
  <c r="BK15" i="34"/>
  <c r="BL15" i="34"/>
  <c r="BN15" i="34"/>
  <c r="BM15" i="34"/>
  <c r="BL5" i="34"/>
  <c r="BM5" i="34"/>
  <c r="BN5" i="34"/>
  <c r="BK5" i="34"/>
  <c r="CM7" i="34" l="1"/>
  <c r="CK40" i="34"/>
  <c r="BF44" i="34"/>
  <c r="BW44" i="34" s="1"/>
  <c r="BX44" i="34" s="1"/>
  <c r="BZ44" i="34" s="1"/>
  <c r="BE40" i="34"/>
  <c r="BO44" i="34"/>
  <c r="BF37" i="34"/>
  <c r="BW37" i="34" s="1"/>
  <c r="BX37" i="34" s="1"/>
  <c r="BZ37" i="34" s="1"/>
  <c r="BP37" i="34"/>
  <c r="CB37" i="34" s="1"/>
  <c r="CK35" i="34"/>
  <c r="CL46" i="34"/>
  <c r="CM46" i="34"/>
  <c r="CK45" i="34"/>
  <c r="BF45" i="34"/>
  <c r="BW45" i="34" s="1"/>
  <c r="BX45" i="34" s="1"/>
  <c r="BZ45" i="34" s="1"/>
  <c r="BF42" i="34"/>
  <c r="BW42" i="34" s="1"/>
  <c r="BX42" i="34" s="1"/>
  <c r="BZ42" i="34" s="1"/>
  <c r="CL42" i="34"/>
  <c r="CK42" i="34"/>
  <c r="BP40" i="34"/>
  <c r="CB40" i="34" s="1"/>
  <c r="CC40" i="34" s="1"/>
  <c r="BF40" i="34"/>
  <c r="BW40" i="34" s="1"/>
  <c r="BX40" i="34" s="1"/>
  <c r="BZ40" i="34" s="1"/>
  <c r="CK37" i="34"/>
  <c r="CK36" i="34"/>
  <c r="BP35" i="34"/>
  <c r="CB35" i="34" s="1"/>
  <c r="CM15" i="34"/>
  <c r="CM14" i="34"/>
  <c r="CM17" i="34"/>
  <c r="CA8" i="34"/>
  <c r="CD8" i="34" s="1"/>
  <c r="AY47" i="34"/>
  <c r="CK46" i="34"/>
  <c r="CM35" i="34"/>
  <c r="BO35" i="34"/>
  <c r="CM36" i="34"/>
  <c r="BO40" i="34"/>
  <c r="CM37" i="34"/>
  <c r="CM42" i="34"/>
  <c r="CL45" i="34"/>
  <c r="CL44" i="34"/>
  <c r="CM5" i="34"/>
  <c r="BF6" i="34"/>
  <c r="BW6" i="34" s="1"/>
  <c r="BX6" i="34" s="1"/>
  <c r="BZ6" i="34" s="1"/>
  <c r="BF46" i="34"/>
  <c r="BW46" i="34" s="1"/>
  <c r="BE46" i="34"/>
  <c r="BE37" i="34"/>
  <c r="BP46" i="34"/>
  <c r="BO46" i="34"/>
  <c r="BF35" i="34"/>
  <c r="BW35" i="34" s="1"/>
  <c r="BX35" i="34" s="1"/>
  <c r="BZ35" i="34" s="1"/>
  <c r="BE35" i="34"/>
  <c r="BE44" i="34"/>
  <c r="CH44" i="34" s="1"/>
  <c r="CL35" i="34"/>
  <c r="BE42" i="34"/>
  <c r="CL36" i="34"/>
  <c r="BE45" i="34"/>
  <c r="CL37" i="34"/>
  <c r="CK44" i="34"/>
  <c r="BG40" i="34"/>
  <c r="BV40" i="34"/>
  <c r="BD34" i="34"/>
  <c r="BD47" i="34" s="1"/>
  <c r="BC34" i="34"/>
  <c r="BC47" i="34" s="1"/>
  <c r="BA34" i="34"/>
  <c r="BA47" i="34" s="1"/>
  <c r="BB34" i="34"/>
  <c r="BB47" i="34" s="1"/>
  <c r="AZ47" i="34"/>
  <c r="BP45" i="34"/>
  <c r="BO45" i="34"/>
  <c r="BQ44" i="34"/>
  <c r="CA44" i="34"/>
  <c r="BF36" i="34"/>
  <c r="BW36" i="34" s="1"/>
  <c r="BE36" i="34"/>
  <c r="BJ34" i="34"/>
  <c r="BI47" i="34"/>
  <c r="BP36" i="34"/>
  <c r="BO36" i="34"/>
  <c r="BO37" i="34"/>
  <c r="BP42" i="34"/>
  <c r="BO42" i="34"/>
  <c r="CM45" i="34"/>
  <c r="BP44" i="34"/>
  <c r="CM44" i="34"/>
  <c r="BE7" i="34"/>
  <c r="CP33" i="34"/>
  <c r="CK5" i="34"/>
  <c r="CM6" i="34"/>
  <c r="BV11" i="34"/>
  <c r="BY11" i="34" s="1"/>
  <c r="BE6" i="34"/>
  <c r="BG6" i="34" s="1"/>
  <c r="BF7" i="34"/>
  <c r="BW7" i="34" s="1"/>
  <c r="BX7" i="34" s="1"/>
  <c r="BP17" i="34"/>
  <c r="CB17" i="34" s="1"/>
  <c r="CC17" i="34" s="1"/>
  <c r="CL5" i="34"/>
  <c r="CM10" i="34"/>
  <c r="BO17" i="34"/>
  <c r="BQ17" i="34" s="1"/>
  <c r="BO15" i="34"/>
  <c r="BQ15" i="34" s="1"/>
  <c r="BP15" i="34"/>
  <c r="BO7" i="34"/>
  <c r="BQ7" i="34" s="1"/>
  <c r="BP7" i="34"/>
  <c r="CB7" i="34" s="1"/>
  <c r="BE4" i="34"/>
  <c r="BG4" i="34" s="1"/>
  <c r="BF4" i="34"/>
  <c r="BW4" i="34" s="1"/>
  <c r="BE15" i="34"/>
  <c r="BG15" i="34" s="1"/>
  <c r="BF15" i="34"/>
  <c r="BW15" i="34" s="1"/>
  <c r="BF14" i="34"/>
  <c r="BW14" i="34" s="1"/>
  <c r="BE14" i="34"/>
  <c r="BG14" i="34" s="1"/>
  <c r="BP6" i="34"/>
  <c r="CB6" i="34" s="1"/>
  <c r="BO6" i="34"/>
  <c r="BQ6" i="34" s="1"/>
  <c r="BF17" i="34"/>
  <c r="BE17" i="34"/>
  <c r="BG17" i="34" s="1"/>
  <c r="BO5" i="34"/>
  <c r="BQ5" i="34" s="1"/>
  <c r="BP5" i="34"/>
  <c r="BO9" i="34"/>
  <c r="BQ9" i="34" s="1"/>
  <c r="BP9" i="34"/>
  <c r="BF9" i="34"/>
  <c r="BW9" i="34" s="1"/>
  <c r="BX9" i="34" s="1"/>
  <c r="BZ9" i="34" s="1"/>
  <c r="BE9" i="34"/>
  <c r="BG9" i="34" s="1"/>
  <c r="BF5" i="34"/>
  <c r="BW5" i="34" s="1"/>
  <c r="BX5" i="34" s="1"/>
  <c r="BZ5" i="34" s="1"/>
  <c r="BE5" i="34"/>
  <c r="BG5" i="34" s="1"/>
  <c r="BP10" i="34"/>
  <c r="CB10" i="34" s="1"/>
  <c r="BO10" i="34"/>
  <c r="BQ10" i="34" s="1"/>
  <c r="BP14" i="34"/>
  <c r="BO14" i="34"/>
  <c r="BQ14" i="34" s="1"/>
  <c r="BF10" i="34"/>
  <c r="BW10" i="34" s="1"/>
  <c r="BX10" i="34" s="1"/>
  <c r="BZ10" i="34" s="1"/>
  <c r="BE10" i="34"/>
  <c r="BG10" i="34" s="1"/>
  <c r="CA13" i="34"/>
  <c r="CD13" i="34" s="1"/>
  <c r="CL17" i="34"/>
  <c r="CH13" i="34"/>
  <c r="CL7" i="34"/>
  <c r="BW17" i="34"/>
  <c r="BX17" i="34" s="1"/>
  <c r="BZ17" i="34" s="1"/>
  <c r="CK6" i="34"/>
  <c r="CH11" i="34"/>
  <c r="CK9" i="34"/>
  <c r="CK15" i="34"/>
  <c r="CL15" i="34"/>
  <c r="CK14" i="34"/>
  <c r="CK10" i="34"/>
  <c r="CK7" i="34"/>
  <c r="CL14" i="34"/>
  <c r="CL9" i="34"/>
  <c r="CA11" i="34"/>
  <c r="CA12" i="34"/>
  <c r="BW13" i="34"/>
  <c r="CI13" i="34"/>
  <c r="BW8" i="34"/>
  <c r="CI8" i="34"/>
  <c r="BD18" i="34"/>
  <c r="BB18" i="34"/>
  <c r="CI12" i="34"/>
  <c r="CB12" i="34"/>
  <c r="BV8" i="34"/>
  <c r="CH8" i="34"/>
  <c r="CE8" i="34"/>
  <c r="CL10" i="34"/>
  <c r="BC18" i="34"/>
  <c r="BV12" i="34"/>
  <c r="BY12" i="34" s="1"/>
  <c r="CI11" i="34"/>
  <c r="CB11" i="34"/>
  <c r="CH12" i="34"/>
  <c r="BK4" i="34"/>
  <c r="BL4" i="34"/>
  <c r="BM4" i="34"/>
  <c r="CL4" i="34" s="1"/>
  <c r="BJ18" i="34"/>
  <c r="BN4" i="34"/>
  <c r="CM4" i="34" s="1"/>
  <c r="CC16" i="34"/>
  <c r="CJ16" i="34" s="1"/>
  <c r="BV13" i="34"/>
  <c r="BA18" i="34"/>
  <c r="CI35" i="34" l="1"/>
  <c r="CJ40" i="34"/>
  <c r="BY40" i="34"/>
  <c r="CI37" i="34"/>
  <c r="CI40" i="34"/>
  <c r="CE40" i="34"/>
  <c r="BV15" i="34"/>
  <c r="BQ42" i="34"/>
  <c r="CA42" i="34"/>
  <c r="CH42" i="34"/>
  <c r="BQ36" i="34"/>
  <c r="CA36" i="34"/>
  <c r="CH36" i="34"/>
  <c r="BG36" i="34"/>
  <c r="BV36" i="34"/>
  <c r="CO40" i="34"/>
  <c r="CN40" i="34"/>
  <c r="BF34" i="34"/>
  <c r="BG35" i="34"/>
  <c r="BV35" i="34"/>
  <c r="BY35" i="34" s="1"/>
  <c r="BG37" i="34"/>
  <c r="BV37" i="34"/>
  <c r="BY37" i="34" s="1"/>
  <c r="BV6" i="34"/>
  <c r="BY6" i="34" s="1"/>
  <c r="CB42" i="34"/>
  <c r="CI42" i="34"/>
  <c r="CB36" i="34"/>
  <c r="CI36" i="34"/>
  <c r="BX36" i="34"/>
  <c r="BZ36" i="34" s="1"/>
  <c r="BQ45" i="34"/>
  <c r="CA45" i="34"/>
  <c r="CH45" i="34"/>
  <c r="BV42" i="34"/>
  <c r="BY42" i="34" s="1"/>
  <c r="BG42" i="34"/>
  <c r="BG46" i="34"/>
  <c r="BV46" i="34"/>
  <c r="BQ40" i="34"/>
  <c r="CA40" i="34"/>
  <c r="CD40" i="34" s="1"/>
  <c r="CF40" i="34" s="1"/>
  <c r="CH40" i="34"/>
  <c r="CB44" i="34"/>
  <c r="CI44" i="34"/>
  <c r="BQ37" i="34"/>
  <c r="CA37" i="34"/>
  <c r="CH37" i="34"/>
  <c r="CB45" i="34"/>
  <c r="CI45" i="34"/>
  <c r="CC35" i="34"/>
  <c r="CJ35" i="34" s="1"/>
  <c r="BQ46" i="34"/>
  <c r="CH46" i="34"/>
  <c r="CA46" i="34"/>
  <c r="BX46" i="34"/>
  <c r="BZ46" i="34" s="1"/>
  <c r="BN34" i="34"/>
  <c r="BK34" i="34"/>
  <c r="BL34" i="34"/>
  <c r="BM34" i="34"/>
  <c r="BJ47" i="34"/>
  <c r="CG40" i="34"/>
  <c r="BV45" i="34"/>
  <c r="BY45" i="34" s="1"/>
  <c r="BG45" i="34"/>
  <c r="BV44" i="34"/>
  <c r="BY44" i="34" s="1"/>
  <c r="BG44" i="34"/>
  <c r="CB46" i="34"/>
  <c r="CI46" i="34"/>
  <c r="BQ35" i="34"/>
  <c r="CA35" i="34"/>
  <c r="CH35" i="34"/>
  <c r="BE34" i="34"/>
  <c r="CC37" i="34"/>
  <c r="CJ37" i="34" s="1"/>
  <c r="BG7" i="34"/>
  <c r="BV7" i="34"/>
  <c r="BY7" i="34" s="1"/>
  <c r="BO4" i="34"/>
  <c r="BP4" i="34"/>
  <c r="CI4" i="34" s="1"/>
  <c r="BV17" i="34"/>
  <c r="BY17" i="34" s="1"/>
  <c r="BV14" i="34"/>
  <c r="CA6" i="34"/>
  <c r="CI10" i="34"/>
  <c r="CI6" i="34"/>
  <c r="CH6" i="34"/>
  <c r="CI17" i="34"/>
  <c r="CH17" i="34"/>
  <c r="CA17" i="34"/>
  <c r="CD17" i="34" s="1"/>
  <c r="CI7" i="34"/>
  <c r="CA9" i="34"/>
  <c r="CE16" i="34"/>
  <c r="CG16" i="34" s="1"/>
  <c r="CJ17" i="34"/>
  <c r="CO17" i="34" s="1"/>
  <c r="BX13" i="34"/>
  <c r="CJ13" i="34" s="1"/>
  <c r="CN16" i="34"/>
  <c r="CO16" i="34"/>
  <c r="CH7" i="34"/>
  <c r="CA7" i="34"/>
  <c r="CC12" i="34"/>
  <c r="CE12" i="34" s="1"/>
  <c r="CG12" i="34" s="1"/>
  <c r="BZ7" i="34"/>
  <c r="CC7" i="34"/>
  <c r="CJ7" i="34" s="1"/>
  <c r="CD16" i="34"/>
  <c r="CF16" i="34" s="1"/>
  <c r="BV5" i="34"/>
  <c r="BY5" i="34" s="1"/>
  <c r="CB15" i="34"/>
  <c r="CI15" i="34"/>
  <c r="BX15" i="34"/>
  <c r="BZ15" i="34" s="1"/>
  <c r="CL18" i="34"/>
  <c r="BM18" i="34"/>
  <c r="BV4" i="34"/>
  <c r="BE18" i="34"/>
  <c r="CM18" i="34"/>
  <c r="BN18" i="34"/>
  <c r="BV9" i="34"/>
  <c r="BY9" i="34" s="1"/>
  <c r="BV10" i="34"/>
  <c r="BY10" i="34" s="1"/>
  <c r="CI9" i="34"/>
  <c r="CB9" i="34"/>
  <c r="CH5" i="34"/>
  <c r="CA5" i="34"/>
  <c r="CC6" i="34"/>
  <c r="CJ6" i="34" s="1"/>
  <c r="BX8" i="34"/>
  <c r="CJ8" i="34" s="1"/>
  <c r="BF18" i="34"/>
  <c r="CA15" i="34"/>
  <c r="CH15" i="34"/>
  <c r="CI5" i="34"/>
  <c r="CB5" i="34"/>
  <c r="CK4" i="34"/>
  <c r="CK18" i="34" s="1"/>
  <c r="J25" i="38" s="1"/>
  <c r="BL18" i="34"/>
  <c r="BX14" i="34"/>
  <c r="BK18" i="34"/>
  <c r="CC11" i="34"/>
  <c r="CC10" i="34"/>
  <c r="CJ10" i="34" s="1"/>
  <c r="CA14" i="34"/>
  <c r="CH14" i="34"/>
  <c r="CE17" i="34"/>
  <c r="CG17" i="34" s="1"/>
  <c r="CB14" i="34"/>
  <c r="CI14" i="34"/>
  <c r="CA10" i="34"/>
  <c r="CH10" i="34"/>
  <c r="CH9" i="34"/>
  <c r="BX4" i="34"/>
  <c r="BW18" i="34"/>
  <c r="CD35" i="34" l="1"/>
  <c r="CF35" i="34" s="1"/>
  <c r="BY46" i="34"/>
  <c r="CE35" i="34"/>
  <c r="CG35" i="34" s="1"/>
  <c r="J26" i="38"/>
  <c r="J27" i="38"/>
  <c r="CE37" i="34"/>
  <c r="CG37" i="34" s="1"/>
  <c r="BY36" i="34"/>
  <c r="BP34" i="34"/>
  <c r="CI34" i="34" s="1"/>
  <c r="CI47" i="34" s="1"/>
  <c r="BG34" i="34"/>
  <c r="BV34" i="34"/>
  <c r="BE47" i="34"/>
  <c r="CM34" i="34"/>
  <c r="CM47" i="34" s="1"/>
  <c r="I28" i="38" s="1"/>
  <c r="BN47" i="34"/>
  <c r="CC36" i="34"/>
  <c r="CJ36" i="34" s="1"/>
  <c r="BW34" i="34"/>
  <c r="BF47" i="34"/>
  <c r="CC46" i="34"/>
  <c r="CJ46" i="34" s="1"/>
  <c r="CL34" i="34"/>
  <c r="CL47" i="34" s="1"/>
  <c r="K28" i="38" s="1"/>
  <c r="BM47" i="34"/>
  <c r="CC45" i="34"/>
  <c r="CJ45" i="34" s="1"/>
  <c r="CP40" i="34"/>
  <c r="CK34" i="34"/>
  <c r="CK47" i="34" s="1"/>
  <c r="J28" i="38" s="1"/>
  <c r="BL47" i="34"/>
  <c r="CC44" i="34"/>
  <c r="CC42" i="34"/>
  <c r="CJ42" i="34" s="1"/>
  <c r="CO37" i="34"/>
  <c r="CN37" i="34"/>
  <c r="BO34" i="34"/>
  <c r="BK47" i="34"/>
  <c r="CD46" i="34"/>
  <c r="CF46" i="34" s="1"/>
  <c r="CN35" i="34"/>
  <c r="CO35" i="34"/>
  <c r="CD37" i="34"/>
  <c r="CF37" i="34" s="1"/>
  <c r="I25" i="38"/>
  <c r="K25" i="38"/>
  <c r="CI18" i="34"/>
  <c r="BQ4" i="34"/>
  <c r="CH4" i="34"/>
  <c r="CD10" i="34"/>
  <c r="CF10" i="34" s="1"/>
  <c r="BY14" i="34"/>
  <c r="BP18" i="34"/>
  <c r="CB4" i="34"/>
  <c r="CC4" i="34" s="1"/>
  <c r="CN17" i="34"/>
  <c r="CF17" i="34"/>
  <c r="BX18" i="34"/>
  <c r="BZ13" i="34"/>
  <c r="CG13" i="34" s="1"/>
  <c r="BY13" i="34"/>
  <c r="CF13" i="34" s="1"/>
  <c r="CE10" i="34"/>
  <c r="CG10" i="34" s="1"/>
  <c r="CD6" i="34"/>
  <c r="CF6" i="34" s="1"/>
  <c r="CE7" i="34"/>
  <c r="CG7" i="34" s="1"/>
  <c r="BY8" i="34"/>
  <c r="CF8" i="34" s="1"/>
  <c r="BZ8" i="34"/>
  <c r="CG8" i="34" s="1"/>
  <c r="CC14" i="34"/>
  <c r="CJ14" i="34" s="1"/>
  <c r="BY4" i="34"/>
  <c r="BV18" i="34"/>
  <c r="CN10" i="34"/>
  <c r="CO10" i="34"/>
  <c r="BO18" i="34"/>
  <c r="CA4" i="34"/>
  <c r="BZ14" i="34"/>
  <c r="CN8" i="34"/>
  <c r="CO8" i="34"/>
  <c r="CC9" i="34"/>
  <c r="CE9" i="34" s="1"/>
  <c r="CG9" i="34" s="1"/>
  <c r="BY15" i="34"/>
  <c r="CE6" i="34"/>
  <c r="CG6" i="34" s="1"/>
  <c r="CC15" i="34"/>
  <c r="CJ15" i="34" s="1"/>
  <c r="CD7" i="34"/>
  <c r="CF7" i="34" s="1"/>
  <c r="CP16" i="34"/>
  <c r="CJ11" i="34"/>
  <c r="CD11" i="34"/>
  <c r="CF11" i="34" s="1"/>
  <c r="CC5" i="34"/>
  <c r="CJ5" i="34" s="1"/>
  <c r="BZ4" i="34"/>
  <c r="CE11" i="34"/>
  <c r="CG11" i="34" s="1"/>
  <c r="CO6" i="34"/>
  <c r="CN6" i="34"/>
  <c r="CN7" i="34"/>
  <c r="CO7" i="34"/>
  <c r="CJ12" i="34"/>
  <c r="CD12" i="34"/>
  <c r="CF12" i="34" s="1"/>
  <c r="CO13" i="34"/>
  <c r="CN13" i="34"/>
  <c r="CE45" i="34" l="1"/>
  <c r="CG45" i="34" s="1"/>
  <c r="CD45" i="34"/>
  <c r="CF45" i="34" s="1"/>
  <c r="CP35" i="34"/>
  <c r="BP47" i="34"/>
  <c r="CB34" i="34"/>
  <c r="CC34" i="34" s="1"/>
  <c r="CE42" i="34"/>
  <c r="CG42" i="34" s="1"/>
  <c r="K26" i="38"/>
  <c r="K27" i="38"/>
  <c r="I26" i="38"/>
  <c r="I27" i="38"/>
  <c r="CD42" i="34"/>
  <c r="CF42" i="34" s="1"/>
  <c r="CD36" i="34"/>
  <c r="CF36" i="34" s="1"/>
  <c r="CP37" i="34"/>
  <c r="CN42" i="34"/>
  <c r="CO42" i="34"/>
  <c r="CN45" i="34"/>
  <c r="CP45" i="34" s="1"/>
  <c r="CO45" i="34"/>
  <c r="CE46" i="34"/>
  <c r="CG46" i="34" s="1"/>
  <c r="BX34" i="34"/>
  <c r="BX47" i="34" s="1"/>
  <c r="BW47" i="34"/>
  <c r="CN46" i="34"/>
  <c r="CP46" i="34" s="1"/>
  <c r="CO46" i="34"/>
  <c r="CE36" i="34"/>
  <c r="CG36" i="34" s="1"/>
  <c r="CO36" i="34"/>
  <c r="CN36" i="34"/>
  <c r="CD44" i="34"/>
  <c r="CF44" i="34" s="1"/>
  <c r="CJ44" i="34"/>
  <c r="BQ34" i="34"/>
  <c r="BO47" i="34"/>
  <c r="CH34" i="34"/>
  <c r="CH47" i="34" s="1"/>
  <c r="CA34" i="34"/>
  <c r="CE44" i="34"/>
  <c r="CG44" i="34" s="1"/>
  <c r="BV47" i="34"/>
  <c r="CP10" i="34"/>
  <c r="CB18" i="34"/>
  <c r="CD15" i="34"/>
  <c r="CF15" i="34" s="1"/>
  <c r="CP17" i="34"/>
  <c r="CP6" i="34"/>
  <c r="CP13" i="34"/>
  <c r="CE15" i="34"/>
  <c r="CG15" i="34" s="1"/>
  <c r="CE5" i="34"/>
  <c r="CG5" i="34" s="1"/>
  <c r="CD5" i="34"/>
  <c r="CF5" i="34" s="1"/>
  <c r="CD14" i="34"/>
  <c r="CF14" i="34" s="1"/>
  <c r="CE14" i="34"/>
  <c r="CG14" i="34" s="1"/>
  <c r="CP8" i="34"/>
  <c r="CP7" i="34"/>
  <c r="CO12" i="34"/>
  <c r="CN12" i="34"/>
  <c r="CP12" i="34" s="1"/>
  <c r="CJ9" i="34"/>
  <c r="CD9" i="34"/>
  <c r="CF9" i="34" s="1"/>
  <c r="CJ4" i="34"/>
  <c r="CC18" i="34"/>
  <c r="CH18" i="34"/>
  <c r="BY18" i="34"/>
  <c r="CN5" i="34"/>
  <c r="CO5" i="34"/>
  <c r="BZ18" i="34"/>
  <c r="CN11" i="34"/>
  <c r="CP11" i="34" s="1"/>
  <c r="CO11" i="34"/>
  <c r="CN15" i="34"/>
  <c r="CO15" i="34"/>
  <c r="CE4" i="34"/>
  <c r="CD4" i="34"/>
  <c r="CA18" i="34"/>
  <c r="CO14" i="34"/>
  <c r="CN14" i="34"/>
  <c r="BY34" i="34" l="1"/>
  <c r="BY47" i="34" s="1"/>
  <c r="CB47" i="34"/>
  <c r="CP42" i="34"/>
  <c r="CP36" i="34"/>
  <c r="CD34" i="34"/>
  <c r="CA47" i="34"/>
  <c r="CN44" i="34"/>
  <c r="CP44" i="34" s="1"/>
  <c r="CO44" i="34"/>
  <c r="BZ34" i="34"/>
  <c r="BZ47" i="34" s="1"/>
  <c r="CJ34" i="34"/>
  <c r="CC47" i="34"/>
  <c r="CE34" i="34"/>
  <c r="CP5" i="34"/>
  <c r="CP15" i="34"/>
  <c r="CP14" i="34"/>
  <c r="CG4" i="34"/>
  <c r="CE18" i="34"/>
  <c r="CG18" i="34" s="1"/>
  <c r="CN4" i="34"/>
  <c r="CO4" i="34"/>
  <c r="CJ18" i="34"/>
  <c r="CO9" i="34"/>
  <c r="CN9" i="34"/>
  <c r="CP9" i="34" s="1"/>
  <c r="CF4" i="34"/>
  <c r="CD18" i="34"/>
  <c r="CF18" i="34" s="1"/>
  <c r="J34" i="38" s="1"/>
  <c r="J35" i="38" s="1"/>
  <c r="CO34" i="34" l="1"/>
  <c r="CN34" i="34"/>
  <c r="CJ47" i="34"/>
  <c r="CF34" i="34"/>
  <c r="CD47" i="34"/>
  <c r="CF47" i="34" s="1"/>
  <c r="L34" i="38" s="1"/>
  <c r="L35" i="38" s="1"/>
  <c r="CG34" i="34"/>
  <c r="CE47" i="34"/>
  <c r="CG47" i="34" s="1"/>
  <c r="CP4" i="34"/>
  <c r="J36" i="38"/>
  <c r="CN18" i="34"/>
  <c r="L25" i="38" s="1"/>
  <c r="H25" i="38"/>
  <c r="CO18" i="34"/>
  <c r="CP34" i="34" l="1"/>
  <c r="L26" i="38"/>
  <c r="L27" i="38"/>
  <c r="H26" i="38"/>
  <c r="H27" i="38"/>
  <c r="L36" i="38"/>
  <c r="CO47" i="34"/>
  <c r="H28" i="38" s="1"/>
  <c r="CN47" i="34"/>
  <c r="M25" i="38" s="1"/>
  <c r="L28" i="38" l="1"/>
  <c r="M26" i="38"/>
  <c r="M27" i="38"/>
</calcChain>
</file>

<file path=xl/sharedStrings.xml><?xml version="1.0" encoding="utf-8"?>
<sst xmlns="http://schemas.openxmlformats.org/spreadsheetml/2006/main" count="940" uniqueCount="358">
  <si>
    <t>BUILD</t>
  </si>
  <si>
    <t>GRAZING</t>
  </si>
  <si>
    <t>CHECK</t>
  </si>
  <si>
    <t>Reproductoras en reposo 1ª vez</t>
  </si>
  <si>
    <t>Reproductoras criando</t>
  </si>
  <si>
    <t>Reproductora en gestación</t>
  </si>
  <si>
    <t>Reproductora en 1ª gestación</t>
  </si>
  <si>
    <t>Reproductora no cubierta</t>
  </si>
  <si>
    <t>Verracos jóvenes</t>
  </si>
  <si>
    <t>Cerdo &gt; 110 kg</t>
  </si>
  <si>
    <t>Cerdo 80-109 kg</t>
  </si>
  <si>
    <t>Cerdo 50-79 kg</t>
  </si>
  <si>
    <t>Cerdo 20-49 kg</t>
  </si>
  <si>
    <t xml:space="preserve">Lechones destetados </t>
  </si>
  <si>
    <t>Verracos adultos</t>
  </si>
  <si>
    <t>Reproductoras en reposo</t>
  </si>
  <si>
    <t>Cubiertas rígidas/flexibles</t>
  </si>
  <si>
    <t>Costra natural / Materiales flotantes (paja)</t>
  </si>
  <si>
    <t>Bolsa de estiércol</t>
  </si>
  <si>
    <t>Acidificación del purín</t>
  </si>
  <si>
    <t>Lámina de plástico flexible</t>
  </si>
  <si>
    <t>Inyección superficial</t>
  </si>
  <si>
    <t>Dilución purines y riego baja presión</t>
  </si>
  <si>
    <t>Inyección profunda (5-10 cm)</t>
  </si>
  <si>
    <t>Tubos colgantes</t>
  </si>
  <si>
    <t>Inyección profunda (&gt;15 com)</t>
  </si>
  <si>
    <t>Zapatas colgantes</t>
  </si>
  <si>
    <t>Almacén sin cubrir y sin costra</t>
  </si>
  <si>
    <t>Distribución en abanico</t>
  </si>
  <si>
    <t>Fosa con paredes inclinadas</t>
  </si>
  <si>
    <t>Bolas flotantes</t>
  </si>
  <si>
    <t>Sistemas depuración de aire</t>
  </si>
  <si>
    <t>Colector de estiércol</t>
  </si>
  <si>
    <t>Emparrillado parcial y fosa reducida</t>
  </si>
  <si>
    <t>Emparrillado parcial y lavado a chorro</t>
  </si>
  <si>
    <t>Emparrillado parcial y acidificación</t>
  </si>
  <si>
    <t>Emparrillado parcial y refrigeración</t>
  </si>
  <si>
    <t>Emparrillado parcial y paredes inclinadas</t>
  </si>
  <si>
    <t>Emparrillado parcial y canales de agua y purín</t>
  </si>
  <si>
    <t>Emparrillado parcial y cinta en V</t>
  </si>
  <si>
    <t>Refrigeración de la superficie del purín</t>
  </si>
  <si>
    <t xml:space="preserve">Canales de agua y purín </t>
  </si>
  <si>
    <t>IDENTIFICACION DE LA EXPLOTACION</t>
  </si>
  <si>
    <t>EXPLOTACIÓN</t>
  </si>
  <si>
    <t>Grupo 1. Alojamiento de animales</t>
  </si>
  <si>
    <t>GANADO PORCINO</t>
  </si>
  <si>
    <t>Reproductoras en reposo por 1ª vez</t>
  </si>
  <si>
    <t>Grupo 2. Evacuación de purines</t>
  </si>
  <si>
    <t>Retirada poco frecuente: menos de 2 veces por semana</t>
  </si>
  <si>
    <t>Retirada al menos 2 veces a la semana, con sistema de vacío</t>
  </si>
  <si>
    <t>Retirada al menos 2 veces a la semana, con lavado a chorro</t>
  </si>
  <si>
    <t>Grupo 3. Almacenamiento de purines</t>
  </si>
  <si>
    <t>Grupo 4. Aplicación de purines al campo</t>
  </si>
  <si>
    <t>Acidificación purín (pH 6) y riego</t>
  </si>
  <si>
    <t>Total granja</t>
  </si>
  <si>
    <t>Reproductoras criando por 1ª vez</t>
  </si>
  <si>
    <t>SÍ</t>
  </si>
  <si>
    <t>SÍ / NO</t>
  </si>
  <si>
    <t>NO</t>
  </si>
  <si>
    <t>Kg N</t>
  </si>
  <si>
    <t>Piezas flotantes</t>
  </si>
  <si>
    <t>RESULTADOS DE EXPLOTACIÓN</t>
  </si>
  <si>
    <t>Si los purines o el estiércol se sacan fuera de la explotación, marque el sistema que cree se aplica en el lugar de destino.</t>
  </si>
  <si>
    <t>Explotación</t>
  </si>
  <si>
    <t>CAT_AA</t>
  </si>
  <si>
    <t>N_AA</t>
  </si>
  <si>
    <t>x_YARD</t>
  </si>
  <si>
    <t>x_BUILD</t>
  </si>
  <si>
    <t>x_GRAZ</t>
  </si>
  <si>
    <t>N_GRAZ</t>
  </si>
  <si>
    <t>TAN_GRAZ</t>
  </si>
  <si>
    <t>CERDO</t>
  </si>
  <si>
    <t>kg N</t>
  </si>
  <si>
    <t>EE_GRAZ</t>
  </si>
  <si>
    <t>kg  N-NH3</t>
  </si>
  <si>
    <t>Kg N-NH3</t>
  </si>
  <si>
    <t>FE_BUILD_solid</t>
  </si>
  <si>
    <t>FE_BUILD_slurry</t>
  </si>
  <si>
    <t>CAT_EMEP</t>
  </si>
  <si>
    <t>&lt; 8 kg</t>
  </si>
  <si>
    <t>&gt; 8 kg</t>
  </si>
  <si>
    <t>FE_STORAGE_solid</t>
  </si>
  <si>
    <t>FE_STORAGE_slurry</t>
  </si>
  <si>
    <t>FEc_BUILD_solid</t>
  </si>
  <si>
    <t>FEc_BUILD_slurry</t>
  </si>
  <si>
    <t>FR_STORAGE_solid</t>
  </si>
  <si>
    <t>FEc_STORAGE_solid</t>
  </si>
  <si>
    <t>FR_STORAGE_slurry</t>
  </si>
  <si>
    <t>FEc_STORAGE_slurry</t>
  </si>
  <si>
    <t>FE_APPLIED_solid</t>
  </si>
  <si>
    <t>FR_APPLIED_solid</t>
  </si>
  <si>
    <t>FEc_APPLIED_solid</t>
  </si>
  <si>
    <t>FE_APPLIED_slurry</t>
  </si>
  <si>
    <t>FR_APPLIED_slurry</t>
  </si>
  <si>
    <t>FEc_APPLIED_slurry</t>
  </si>
  <si>
    <t>x_TAN-T</t>
  </si>
  <si>
    <t>kg N-TAN</t>
  </si>
  <si>
    <t>N_ret_GRAZ</t>
  </si>
  <si>
    <t>N2O</t>
  </si>
  <si>
    <t>N2</t>
  </si>
  <si>
    <t>N excreted</t>
  </si>
  <si>
    <t>SPECIE</t>
  </si>
  <si>
    <t>CHECK-2</t>
  </si>
  <si>
    <t>Nex_T / AA</t>
  </si>
  <si>
    <t>Nex_T</t>
  </si>
  <si>
    <t>kg N-TAN/AA</t>
  </si>
  <si>
    <t>X_BUILD_solid</t>
  </si>
  <si>
    <t>X_BUILD_slurry</t>
  </si>
  <si>
    <t>N_BUILD_solid</t>
  </si>
  <si>
    <t>N_BUILD_slurry</t>
  </si>
  <si>
    <t>TAN_BUILD_solid</t>
  </si>
  <si>
    <t>TAN_BUILD_slurry</t>
  </si>
  <si>
    <t>BUILD-solid</t>
  </si>
  <si>
    <t>BUILD_slurry</t>
  </si>
  <si>
    <t>EE_BUILD_solid</t>
  </si>
  <si>
    <t>EE_BUILD_slurry</t>
  </si>
  <si>
    <t>kg N / AA</t>
  </si>
  <si>
    <t xml:space="preserve">N_exBUILD_solid </t>
  </si>
  <si>
    <t>TAN_exBUILD_solid</t>
  </si>
  <si>
    <t>x_exBUILD_solid-to-FIELD_solid</t>
  </si>
  <si>
    <t>DISTRIBUTION_exBUILD_solid</t>
  </si>
  <si>
    <t>N Distribution</t>
  </si>
  <si>
    <t>DISTRIBUTION_BUILD_slurry</t>
  </si>
  <si>
    <t>x_BUILD_slurry-to-FIELD_solid</t>
  </si>
  <si>
    <t>x_exBUILD_solid-to-STORE_solid</t>
  </si>
  <si>
    <t>x_BUILD_slurry-to-STORE_solid</t>
  </si>
  <si>
    <t>N_STORE_solid</t>
  </si>
  <si>
    <t>TAN_STORE_solid</t>
  </si>
  <si>
    <t>EE_NH3_STORE_solid</t>
  </si>
  <si>
    <t>EE_N2O_STORE_solid</t>
  </si>
  <si>
    <t>EE_N2_STORE_solid</t>
  </si>
  <si>
    <t>x_exBUILD_solid-to-STORE_slurry</t>
  </si>
  <si>
    <t>x_BUILD_slurry-to-STORE_slurry</t>
  </si>
  <si>
    <t>N_STORE_slurry</t>
  </si>
  <si>
    <t>TAN_STORE_slurry</t>
  </si>
  <si>
    <t>minTAN_STORE_slurry</t>
  </si>
  <si>
    <t>EE_NH3_STORE_slurry</t>
  </si>
  <si>
    <t>N_FIELD_solid</t>
  </si>
  <si>
    <t>TAN_FIELD_solid</t>
  </si>
  <si>
    <t>EE_FIELD_solid</t>
  </si>
  <si>
    <t>N_FIELD_slurry</t>
  </si>
  <si>
    <t>TAN_FIELD_slurry</t>
  </si>
  <si>
    <t>EE_FIELD_slurry</t>
  </si>
  <si>
    <t>EE_N2O_STORE_slurry</t>
  </si>
  <si>
    <t>EE_N2_STORE_slurry</t>
  </si>
  <si>
    <t>N_OTHERS_solid</t>
  </si>
  <si>
    <t>N_ret_YARD</t>
  </si>
  <si>
    <t>N_ret_STORE_solid</t>
  </si>
  <si>
    <t>N_ret_STORE_slurry</t>
  </si>
  <si>
    <t>OTHERS</t>
  </si>
  <si>
    <t>STORAGE_solid</t>
  </si>
  <si>
    <t>STORAGE_slurry</t>
  </si>
  <si>
    <t>APPLIED_ solid</t>
  </si>
  <si>
    <t>APPLIED_slurry</t>
  </si>
  <si>
    <t>x_BUILD_slurry-to-FIELD_slurry</t>
  </si>
  <si>
    <t>TAN_total</t>
  </si>
  <si>
    <t>x_STORE_solid-to-FIELD_solid</t>
  </si>
  <si>
    <t>x_STORE_slurry-to-FIELD_slurry</t>
  </si>
  <si>
    <t>kg N-NH3</t>
  </si>
  <si>
    <t>kg  N2O</t>
  </si>
  <si>
    <t>kg  N2</t>
  </si>
  <si>
    <t>NOMBRE</t>
  </si>
  <si>
    <t>Nº REGISTRO REGA</t>
  </si>
  <si>
    <t>RESPONSABLE</t>
  </si>
  <si>
    <t>MODULO/NAVE</t>
  </si>
  <si>
    <t>AÑO DE CONSTRUCCIÓN</t>
  </si>
  <si>
    <t>AÑO ÚLTIMA REFORMA</t>
  </si>
  <si>
    <t>LOCALIZACION</t>
  </si>
  <si>
    <t>Nitrógeno excretado</t>
  </si>
  <si>
    <t>N retenido en purín</t>
  </si>
  <si>
    <t>(kg N / año)</t>
  </si>
  <si>
    <r>
      <t>FASE 1:</t>
    </r>
    <r>
      <rPr>
        <b/>
        <i/>
        <sz val="11"/>
        <color theme="2" tint="-0.749992370372631"/>
        <rFont val="Calibri"/>
        <family val="2"/>
        <scheme val="minor"/>
      </rPr>
      <t xml:space="preserve"> ALOJAMIENTO DE ANIMALES</t>
    </r>
  </si>
  <si>
    <r>
      <rPr>
        <b/>
        <sz val="11"/>
        <color theme="2" tint="-0.749992370372631"/>
        <rFont val="Calibri"/>
        <family val="2"/>
        <scheme val="minor"/>
      </rPr>
      <t xml:space="preserve">FASE 2: </t>
    </r>
    <r>
      <rPr>
        <b/>
        <i/>
        <sz val="11"/>
        <color theme="2" tint="-0.749992370372631"/>
        <rFont val="Calibri"/>
        <family val="2"/>
        <scheme val="minor"/>
      </rPr>
      <t>EVACUACION DE PURINES DEL ALOJAMIENTO</t>
    </r>
  </si>
  <si>
    <r>
      <rPr>
        <b/>
        <sz val="11"/>
        <color theme="2" tint="-0.749992370372631"/>
        <rFont val="Calibri"/>
        <family val="2"/>
        <scheme val="minor"/>
      </rPr>
      <t>FASE 3:</t>
    </r>
    <r>
      <rPr>
        <sz val="11"/>
        <color theme="2" tint="-0.749992370372631"/>
        <rFont val="Calibri"/>
        <family val="2"/>
        <scheme val="minor"/>
      </rPr>
      <t xml:space="preserve"> </t>
    </r>
    <r>
      <rPr>
        <b/>
        <i/>
        <sz val="11"/>
        <color theme="2" tint="-0.749992370372631"/>
        <rFont val="Calibri"/>
        <family val="2"/>
        <scheme val="minor"/>
      </rPr>
      <t>ALMACENAMIENTO DE PURINES EN LA GRANJA</t>
    </r>
  </si>
  <si>
    <r>
      <rPr>
        <b/>
        <sz val="11"/>
        <color theme="2" tint="-0.749992370372631"/>
        <rFont val="Calibri"/>
        <family val="2"/>
        <scheme val="minor"/>
      </rPr>
      <t>FASE 4:</t>
    </r>
    <r>
      <rPr>
        <sz val="11"/>
        <color theme="2" tint="-0.749992370372631"/>
        <rFont val="Calibri"/>
        <family val="2"/>
        <scheme val="minor"/>
      </rPr>
      <t xml:space="preserve"> </t>
    </r>
    <r>
      <rPr>
        <i/>
        <sz val="11"/>
        <color theme="2" tint="-0.749992370372631"/>
        <rFont val="Calibri"/>
        <family val="2"/>
        <scheme val="minor"/>
      </rPr>
      <t xml:space="preserve"> </t>
    </r>
    <r>
      <rPr>
        <b/>
        <i/>
        <sz val="11"/>
        <color theme="2" tint="-0.749992370372631"/>
        <rFont val="Calibri"/>
        <family val="2"/>
        <scheme val="minor"/>
      </rPr>
      <t>APLICACIÓN DE PURINES AL CAMPO</t>
    </r>
  </si>
  <si>
    <t>Si se aplica un mismo sistema de alojamiento para todos los animales, marcar la misma opción en todas las categorías. En caso contrario, diferenciar por categoría.</t>
  </si>
  <si>
    <t>Si se aplica un mismo sistema de evacuación en toda la granja, marcar la misma opción para todas las categorías. En caso contrario, diferenciar por categoría.</t>
  </si>
  <si>
    <t>Si el almacenamiento se hace mediante un sistema (fosa/depósito) común, marcar la misma opción para todas las categorías.
De haber varios sistemas, elegir por categoría animal el que corresponda o el más parecido.</t>
  </si>
  <si>
    <t>AÑO DE ÚLTIMA REFORMA</t>
  </si>
  <si>
    <t>A N I M A L E S</t>
  </si>
  <si>
    <t>CATEGORIAS PRODUCTIVAS</t>
  </si>
  <si>
    <t>EVACUACION DE PURINES</t>
  </si>
  <si>
    <t>SEPARACIÓN SÓLIDO-LÍQUIDO</t>
  </si>
  <si>
    <t>ALMACENAMIENTO 
DE PURINES</t>
  </si>
  <si>
    <t>APLICACIÓN DE 
PURINES AL CAMPO</t>
  </si>
  <si>
    <t>20,6 - 21,0</t>
  </si>
  <si>
    <t>18,0 - 18,4</t>
  </si>
  <si>
    <t>17,2 - 17,6</t>
  </si>
  <si>
    <t>16,3 - 16,7</t>
  </si>
  <si>
    <t>15,0 - 15,4</t>
  </si>
  <si>
    <t>16,0 - 16,4</t>
  </si>
  <si>
    <t>15,2 - 15,6</t>
  </si>
  <si>
    <t>15,3 - 15,7</t>
  </si>
  <si>
    <t>18,4 - 18,8</t>
  </si>
  <si>
    <t>TOTAL ANIMALES EN GRANJA</t>
  </si>
  <si>
    <t>FE_GRAZING</t>
  </si>
  <si>
    <t>FR_GRAZING</t>
  </si>
  <si>
    <t>Fec_GRAZING</t>
  </si>
  <si>
    <t>YARD_solid+slurry</t>
  </si>
  <si>
    <t>FE_YARD_solid+slurry</t>
  </si>
  <si>
    <t>FR_YARD_solid+slurry</t>
  </si>
  <si>
    <t>Fec_YARD_solid+slury</t>
  </si>
  <si>
    <t>x_exBUILD_solid-to-OTHERS</t>
  </si>
  <si>
    <t>N_ret_BUILD_solid</t>
  </si>
  <si>
    <t>N_ret_BUILD_slurry</t>
  </si>
  <si>
    <t>x_exBUILD_solid-to-OTHER</t>
  </si>
  <si>
    <t>x_BUILD_slurry-to-OTHERS</t>
  </si>
  <si>
    <t>EE_YARD_solid+slurry</t>
  </si>
  <si>
    <t>N_YARD_solid+slurry</t>
  </si>
  <si>
    <t>TAN_YARD_solid+slurry</t>
  </si>
  <si>
    <t>x_YARD-to-STORE_solid</t>
  </si>
  <si>
    <t>DISTRIBUCION_YARD_solid+slurry (=YARD)</t>
  </si>
  <si>
    <t>x_YARD-to-STORE_slurry</t>
  </si>
  <si>
    <t>x_YARD-to-FIELD_solid</t>
  </si>
  <si>
    <t>x_YARD-to-OTHERS</t>
  </si>
  <si>
    <t>N_ex_BUILD_slurry</t>
  </si>
  <si>
    <t>TAN_ret_BUILD_slurry</t>
  </si>
  <si>
    <t>TAN_ex_BUILD_slurry</t>
  </si>
  <si>
    <t>TAN_ret_BUILD_solid</t>
  </si>
  <si>
    <t>TAN_GRAZING_solid+slurry</t>
  </si>
  <si>
    <t>TAN_ret_STORE_solid</t>
  </si>
  <si>
    <t>TAN_ex_STORE_solid</t>
  </si>
  <si>
    <t>STORE_solid (kg N)</t>
  </si>
  <si>
    <t>N_ex_STORE_solid</t>
  </si>
  <si>
    <t>kg N2O</t>
  </si>
  <si>
    <t>kg N2</t>
  </si>
  <si>
    <t>kg NO</t>
  </si>
  <si>
    <t>STORE_slurry  (kg N)</t>
  </si>
  <si>
    <t>N_ex_STORE_slurry</t>
  </si>
  <si>
    <t>x_STORE_slurry-to-OTHERS</t>
  </si>
  <si>
    <t>DISTRIBUCION_STORE_solid</t>
  </si>
  <si>
    <t>DISTRIBUCION_STORE_slurry</t>
  </si>
  <si>
    <t>FIELD_solid</t>
  </si>
  <si>
    <t xml:space="preserve">kg N </t>
  </si>
  <si>
    <t>kg</t>
  </si>
  <si>
    <t>FIELD_slurry</t>
  </si>
  <si>
    <t>TAN_ret_STORE_slurry</t>
  </si>
  <si>
    <t>TAN_ex_STORE_slurry</t>
  </si>
  <si>
    <t>N_ret_FIELD_solid</t>
  </si>
  <si>
    <t>N_ex_FIELD_solid</t>
  </si>
  <si>
    <t>TAN_ret_FIELD_solid</t>
  </si>
  <si>
    <t>TAN_ex_FIELD_solid</t>
  </si>
  <si>
    <t>N_ret_FIELD_slurry</t>
  </si>
  <si>
    <t>N_ex_SFIELD_slurry</t>
  </si>
  <si>
    <t>TAN_ret_FIELD_slurry</t>
  </si>
  <si>
    <t>TAN_ex_FIELD_slurry</t>
  </si>
  <si>
    <t>FIELD TOTAL</t>
  </si>
  <si>
    <t>N_ret_FIELD_total</t>
  </si>
  <si>
    <t>N_ex_SFIELD_total</t>
  </si>
  <si>
    <t>TAN_ret_FIELD_total</t>
  </si>
  <si>
    <t>TAN_ex_FIELD_total</t>
  </si>
  <si>
    <t>EE N-N2</t>
  </si>
  <si>
    <t>EE N-N2O</t>
  </si>
  <si>
    <t>EE-NH3</t>
  </si>
  <si>
    <t>EE N-TOTAL</t>
  </si>
  <si>
    <t>kg NH3</t>
  </si>
  <si>
    <t>TAN-T</t>
  </si>
  <si>
    <t>CHECK-1</t>
  </si>
  <si>
    <t>CHECK-3</t>
  </si>
  <si>
    <t>CHECK-4</t>
  </si>
  <si>
    <t>CHECK-5</t>
  </si>
  <si>
    <t>CHECK-6</t>
  </si>
  <si>
    <t>Sin almacenamiento</t>
  </si>
  <si>
    <t>DISTRIBUTION_BUILD</t>
  </si>
  <si>
    <t>DISTRIBUTION_Excrete</t>
  </si>
  <si>
    <t>N_Straw</t>
  </si>
  <si>
    <t>DISTRIBUTION_YARD_solid+slurry</t>
  </si>
  <si>
    <t>DISTRIBUTION_STORE_solid</t>
  </si>
  <si>
    <t>DISTRIBUTION_STORE_slurry</t>
  </si>
  <si>
    <t>x_STORE_solid-to-OTHERS</t>
  </si>
  <si>
    <t>STRAW_exBUILD_solid  (kgN)</t>
  </si>
  <si>
    <t>N_STRAW</t>
  </si>
  <si>
    <t>EE N-NH3 TOTAL</t>
  </si>
  <si>
    <t>(PM=17)</t>
  </si>
  <si>
    <t>TOTALS</t>
  </si>
  <si>
    <t>nº animals</t>
  </si>
  <si>
    <t>Separ. S-L</t>
  </si>
  <si>
    <t>x_exBUILD_slurry-to-STORE</t>
  </si>
  <si>
    <t>DISTRIBUTION_exBUILD_slurry</t>
  </si>
  <si>
    <t>x_exBUILD_slurry-to-FIELD</t>
  </si>
  <si>
    <t>x_exBUILD_slurry-to-STORE_solid</t>
  </si>
  <si>
    <t>x_exBUILD_slurry-to-STORE_slurry</t>
  </si>
  <si>
    <t>x_exBUILD_slurry-to-FIELD_solid</t>
  </si>
  <si>
    <t>x_exBUILD_slurry-to-FIELD_slurry</t>
  </si>
  <si>
    <t>x_exBUILD_slurry-to-OTHERS</t>
  </si>
  <si>
    <r>
      <t>N - NH</t>
    </r>
    <r>
      <rPr>
        <b/>
        <vertAlign val="subscript"/>
        <sz val="12"/>
        <color theme="0"/>
        <rFont val="Calibri"/>
        <family val="2"/>
        <scheme val="minor"/>
      </rPr>
      <t>3</t>
    </r>
  </si>
  <si>
    <r>
      <t>N - N</t>
    </r>
    <r>
      <rPr>
        <b/>
        <vertAlign val="subscript"/>
        <sz val="12"/>
        <color theme="0"/>
        <rFont val="Calibri"/>
        <family val="2"/>
        <scheme val="minor"/>
      </rPr>
      <t>2</t>
    </r>
    <r>
      <rPr>
        <b/>
        <sz val="12"/>
        <color theme="0"/>
        <rFont val="Calibri"/>
        <family val="2"/>
        <scheme val="minor"/>
      </rPr>
      <t>O</t>
    </r>
  </si>
  <si>
    <r>
      <t>N - N</t>
    </r>
    <r>
      <rPr>
        <b/>
        <vertAlign val="subscript"/>
        <sz val="12"/>
        <color theme="0"/>
        <rFont val="Calibri"/>
        <family val="2"/>
        <scheme val="minor"/>
      </rPr>
      <t>2</t>
    </r>
  </si>
  <si>
    <r>
      <t>N - NO</t>
    </r>
    <r>
      <rPr>
        <b/>
        <vertAlign val="subscript"/>
        <sz val="12"/>
        <color theme="0"/>
        <rFont val="Calibri"/>
        <family val="2"/>
        <scheme val="minor"/>
      </rPr>
      <t>x</t>
    </r>
  </si>
  <si>
    <t>Referencia*</t>
  </si>
  <si>
    <t>N</t>
  </si>
  <si>
    <t>% N emitido sobre N excretado</t>
  </si>
  <si>
    <t>% N respecto a situación de referencia</t>
  </si>
  <si>
    <t>% N sobre N excretado</t>
  </si>
  <si>
    <t>* La situación de referencia corresponden al empleo de las técnicas menos eficientes o más contaminantes.</t>
  </si>
  <si>
    <t>DESTINO DE LOS PURINES TRAS SER ALMACENADOS</t>
  </si>
  <si>
    <t>Sólidos</t>
  </si>
  <si>
    <t>Líquidos</t>
  </si>
  <si>
    <t>b) A la salida del lugar o lugares de almacenamiento:</t>
  </si>
  <si>
    <t>a) A la salida de la nave donde se alojan los animales:</t>
  </si>
  <si>
    <t>A almacenamiento</t>
  </si>
  <si>
    <t>A otros usos no agrarios</t>
  </si>
  <si>
    <t>Al campo o terreno agrícola</t>
  </si>
  <si>
    <t>DESTINO DE LOS PURINES A LA SALIDA DEL ALOJAMIENTO</t>
  </si>
  <si>
    <t>Elegir el sistema empleado en la explotación, diferenciando si procede por categoría animal.</t>
  </si>
  <si>
    <t>ALOJAMIENTO DE ANIMALES</t>
  </si>
  <si>
    <t>Si los purines se sacan fuera de la explotación, ya sean o no entregados a un gestor, marque el destino que cree más probable.</t>
  </si>
  <si>
    <r>
      <rPr>
        <b/>
        <i/>
        <sz val="12"/>
        <color theme="1"/>
        <rFont val="Arial Narrow"/>
        <family val="2"/>
      </rPr>
      <t>Destino de los purines</t>
    </r>
    <r>
      <rPr>
        <sz val="12"/>
        <color theme="1"/>
        <rFont val="Arial Narrow"/>
        <family val="2"/>
      </rPr>
      <t>:</t>
    </r>
  </si>
  <si>
    <t>En el caso de haber varios destinos posibles, indique el mayoritario.</t>
  </si>
  <si>
    <t xml:space="preserve">Indicar el destino del purín o el estiércol procedente de la explotación: el que se recoge en la nave de alojamiento y el que se saca del almacén de purines. </t>
  </si>
  <si>
    <t>Sólo si procede, diferenciar por categoría animal.</t>
  </si>
  <si>
    <r>
      <rPr>
        <b/>
        <i/>
        <sz val="12"/>
        <color theme="1"/>
        <rFont val="Arial Narrow"/>
        <family val="2"/>
      </rPr>
      <t>Proteína bruta</t>
    </r>
    <r>
      <rPr>
        <sz val="12"/>
        <color theme="1"/>
        <rFont val="Arial Narrow"/>
        <family val="2"/>
      </rPr>
      <t xml:space="preserve">: </t>
    </r>
  </si>
  <si>
    <t>Marcar si se separa la fracción sólida de la fracción líquida en las deyecciones.</t>
  </si>
  <si>
    <r>
      <t>Separación sólido-líquido</t>
    </r>
    <r>
      <rPr>
        <sz val="12"/>
        <color theme="1"/>
        <rFont val="Arial Narrow"/>
        <family val="2"/>
      </rPr>
      <t xml:space="preserve">: </t>
    </r>
  </si>
  <si>
    <t>RESULTS FOR THE WORST SCENARIO</t>
  </si>
  <si>
    <t>Coef. Reducción</t>
  </si>
  <si>
    <t>A</t>
  </si>
  <si>
    <t>B</t>
  </si>
  <si>
    <t>C</t>
  </si>
  <si>
    <t>D</t>
  </si>
  <si>
    <t>E</t>
  </si>
  <si>
    <t>F</t>
  </si>
  <si>
    <t>G</t>
  </si>
  <si>
    <t>F.R.</t>
  </si>
  <si>
    <t>H</t>
  </si>
  <si>
    <t>I</t>
  </si>
  <si>
    <t>J</t>
  </si>
  <si>
    <t>FR1_BUILD_solid</t>
  </si>
  <si>
    <t>FR2_BUILD_solid</t>
  </si>
  <si>
    <t>NH3 REDUCTIONS AND EMISSION FACTORS ACCORDING TO MANAGEMENT TECHNIQUES</t>
  </si>
  <si>
    <t>STORE</t>
  </si>
  <si>
    <t>APPLIED</t>
  </si>
  <si>
    <t>Emparrillado total</t>
  </si>
  <si>
    <t>Acidificación del purín (pH 6) y riego</t>
  </si>
  <si>
    <t>Dilución de purines y riego a baja presión</t>
  </si>
  <si>
    <t>Sistemas de depuración de aire</t>
  </si>
  <si>
    <t>EE N-NOx</t>
  </si>
  <si>
    <t>(PM=44)</t>
  </si>
  <si>
    <t>(PM=28)</t>
  </si>
  <si>
    <t>(PM=46)</t>
  </si>
  <si>
    <t>EE_NOx_STORE_solid</t>
  </si>
  <si>
    <t>EE_NOx_STORE_slurry</t>
  </si>
  <si>
    <t>kg  NOx</t>
  </si>
  <si>
    <t>FASE 2. ALMACENAMIENTO DE PURINES</t>
  </si>
  <si>
    <t>FASE 3. APLICACIÓN DE PURINES A CAMPO</t>
  </si>
  <si>
    <t>FASE 1A. ALOJAMIENTO DE ANIMALES</t>
  </si>
  <si>
    <t>FASE 1B. EVACUACIÓN DE PURINES</t>
  </si>
  <si>
    <t>kg N/AA</t>
  </si>
  <si>
    <t>N-total</t>
  </si>
  <si>
    <t>Emisiones en NAVE</t>
  </si>
  <si>
    <t>Total</t>
  </si>
  <si>
    <t>Emisiones de Nitrógeno (kg N/año)</t>
  </si>
  <si>
    <t>Kg/plaza/año</t>
  </si>
  <si>
    <t>Nº PLAZAS</t>
  </si>
  <si>
    <t>PROTEINA BRUTA ALIMENTARIA 
(% sobre materia seca)</t>
  </si>
  <si>
    <t>Marcar si la proteina bruta que se suministra habitualmente en la ración está o no dentro de los rangos.
Si no dispone del dato de proteína bruta en % sobre materia seca, lo puede estimar dividiendo la proteína bruta declarada en al etiqueta entre 0,88 
o bien aplicando la fórmula PB (% MS)= PB/[1-(humedad/100)]; donde el dato de humedad es el que viene declarado en la etiqueta del pienso en %</t>
  </si>
  <si>
    <t>ESTIMADOR DE EMISIONES DE AMONIACO Y OTROS GASES NITROGENADOS, Y DE  NITRÓGENO RETENIDO EN EL ESTIÉRCOL DE LAS EXPLOTACIONES DE PORCINO</t>
  </si>
  <si>
    <t>© Ministerio de Agricultura, Pesca y Alimentación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</si>
</sst>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000"/>
    <numFmt numFmtId="165" formatCode="0.000"/>
    <numFmt numFmtId="166" formatCode="#,##0.0000"/>
    <numFmt numFmtId="167" formatCode="0.0000000000"/>
    <numFmt numFmtId="168" formatCode="0.00000000000"/>
    <numFmt numFmtId="169" formatCode="0.0000000"/>
    <numFmt numFmtId="170" formatCode="#,##0.000"/>
    <numFmt numFmtId="171" formatCode="#,##0.0"/>
  </numFmts>
  <fonts count="47"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4"/>
      <color theme="1"/>
      <name val="Calibri"/>
      <family val="2"/>
      <scheme val="minor"/>
    </font>
    <font>
      <sz val="10"/>
      <name val="Arial"/>
      <family val="2"/>
    </font>
    <font>
      <b/>
      <sz val="14"/>
      <name val="Calibri"/>
      <family val="2"/>
      <scheme val="minor"/>
    </font>
    <font>
      <sz val="11"/>
      <color theme="1"/>
      <name val="Arial Narrow"/>
      <family val="2"/>
    </font>
    <font>
      <sz val="10"/>
      <color theme="1"/>
      <name val="Arial Narrow"/>
      <family val="2"/>
    </font>
    <font>
      <b/>
      <sz val="12"/>
      <color theme="1"/>
      <name val="Calibri"/>
      <family val="2"/>
      <scheme val="minor"/>
    </font>
    <font>
      <b/>
      <i/>
      <sz val="11"/>
      <color theme="1"/>
      <name val="Calibri"/>
      <family val="2"/>
      <scheme val="minor"/>
    </font>
    <font>
      <sz val="13"/>
      <color theme="1"/>
      <name val="Arial Rounded MT Bold"/>
      <family val="2"/>
    </font>
    <font>
      <b/>
      <sz val="11"/>
      <color theme="1"/>
      <name val="Arial Narrow"/>
      <family val="2"/>
    </font>
    <font>
      <b/>
      <sz val="18"/>
      <color theme="1"/>
      <name val="Arial Rounded MT Bold"/>
      <family val="2"/>
    </font>
    <font>
      <sz val="12"/>
      <color theme="1"/>
      <name val="Calibri"/>
      <family val="2"/>
      <scheme val="minor"/>
    </font>
    <font>
      <sz val="11"/>
      <color theme="3"/>
      <name val="Calibri"/>
      <family val="2"/>
      <scheme val="minor"/>
    </font>
    <font>
      <b/>
      <sz val="18"/>
      <color theme="3"/>
      <name val="Calibri"/>
      <family val="2"/>
      <scheme val="minor"/>
    </font>
    <font>
      <b/>
      <sz val="13"/>
      <color theme="0"/>
      <name val="Calibri"/>
      <family val="2"/>
      <scheme val="minor"/>
    </font>
    <font>
      <u/>
      <sz val="11"/>
      <color theme="3"/>
      <name val="Calibri"/>
      <family val="2"/>
      <scheme val="minor"/>
    </font>
    <font>
      <b/>
      <sz val="12"/>
      <color theme="0"/>
      <name val="Calibri"/>
      <family val="2"/>
      <scheme val="minor"/>
    </font>
    <font>
      <b/>
      <vertAlign val="subscript"/>
      <sz val="12"/>
      <color theme="0"/>
      <name val="Calibri"/>
      <family val="2"/>
      <scheme val="minor"/>
    </font>
    <font>
      <sz val="12"/>
      <color theme="3"/>
      <name val="Calibri"/>
      <family val="2"/>
      <scheme val="minor"/>
    </font>
    <font>
      <b/>
      <sz val="12"/>
      <color theme="3"/>
      <name val="Calibri"/>
      <family val="2"/>
      <scheme val="minor"/>
    </font>
    <font>
      <sz val="11"/>
      <color theme="3"/>
      <name val="Arial Narrow"/>
      <family val="2"/>
    </font>
    <font>
      <sz val="10"/>
      <color theme="3"/>
      <name val="Arial Narrow"/>
      <family val="2"/>
    </font>
    <font>
      <b/>
      <sz val="20"/>
      <color rgb="FF660066"/>
      <name val="Calibri"/>
      <family val="2"/>
    </font>
    <font>
      <b/>
      <sz val="26"/>
      <color theme="1"/>
      <name val="Arial Rounded MT Bold"/>
      <family val="2"/>
    </font>
    <font>
      <b/>
      <sz val="22"/>
      <color theme="0"/>
      <name val="Calibri"/>
      <family val="2"/>
      <scheme val="minor"/>
    </font>
    <font>
      <b/>
      <sz val="22"/>
      <color theme="1"/>
      <name val="Calibri"/>
      <family val="2"/>
      <scheme val="minor"/>
    </font>
    <font>
      <sz val="14"/>
      <color theme="1"/>
      <name val="Times New Roman"/>
      <family val="1"/>
    </font>
    <font>
      <b/>
      <sz val="22"/>
      <color rgb="FF0000FF"/>
      <name val="Calibri"/>
      <family val="2"/>
    </font>
    <font>
      <b/>
      <sz val="11"/>
      <color theme="2" tint="-0.749992370372631"/>
      <name val="Calibri"/>
      <family val="2"/>
      <scheme val="minor"/>
    </font>
    <font>
      <b/>
      <i/>
      <sz val="11"/>
      <color theme="2" tint="-0.749992370372631"/>
      <name val="Calibri"/>
      <family val="2"/>
      <scheme val="minor"/>
    </font>
    <font>
      <sz val="11"/>
      <color theme="2" tint="-0.749992370372631"/>
      <name val="Calibri"/>
      <family val="2"/>
      <scheme val="minor"/>
    </font>
    <font>
      <i/>
      <sz val="11"/>
      <color theme="2" tint="-0.749992370372631"/>
      <name val="Calibri"/>
      <family val="2"/>
      <scheme val="minor"/>
    </font>
    <font>
      <sz val="12"/>
      <color theme="1"/>
      <name val="Arial Narrow"/>
      <family val="2"/>
    </font>
    <font>
      <b/>
      <i/>
      <sz val="12"/>
      <color theme="1"/>
      <name val="Arial Narrow"/>
      <family val="2"/>
    </font>
    <font>
      <b/>
      <sz val="17"/>
      <color theme="1"/>
      <name val="Calibri"/>
      <family val="2"/>
      <scheme val="minor"/>
    </font>
    <font>
      <b/>
      <i/>
      <sz val="12"/>
      <color theme="1"/>
      <name val="Calibri"/>
      <family val="2"/>
      <scheme val="minor"/>
    </font>
    <font>
      <sz val="14"/>
      <color theme="1"/>
      <name val="Calibri"/>
      <family val="2"/>
      <scheme val="minor"/>
    </font>
    <font>
      <b/>
      <sz val="12"/>
      <color rgb="FFC00000"/>
      <name val="Calibri"/>
      <family val="2"/>
      <scheme val="minor"/>
    </font>
    <font>
      <sz val="11"/>
      <color rgb="FFC00000"/>
      <name val="Calibri"/>
      <family val="2"/>
      <scheme val="minor"/>
    </font>
    <font>
      <b/>
      <sz val="12"/>
      <color theme="2" tint="-0.749992370372631"/>
      <name val="Calibri"/>
      <family val="2"/>
      <scheme val="minor"/>
    </font>
    <font>
      <sz val="12"/>
      <color rgb="FFC00000"/>
      <name val="Calibri"/>
      <family val="2"/>
      <scheme val="minor"/>
    </font>
    <font>
      <i/>
      <sz val="11"/>
      <color theme="1"/>
      <name val="Calibri"/>
      <family val="2"/>
      <scheme val="minor"/>
    </font>
    <font>
      <b/>
      <sz val="12"/>
      <color rgb="FF7030A0"/>
      <name val="Calibri"/>
      <family val="2"/>
      <scheme val="minor"/>
    </font>
    <font>
      <b/>
      <sz val="11"/>
      <color theme="0"/>
      <name val="Calibri"/>
      <family val="2"/>
      <scheme val="minor"/>
    </font>
  </fonts>
  <fills count="25">
    <fill>
      <patternFill patternType="none"/>
    </fill>
    <fill>
      <patternFill patternType="gray125"/>
    </fill>
    <fill>
      <patternFill patternType="solid">
        <fgColor theme="8" tint="0.79998168889431442"/>
        <bgColor indexed="64"/>
      </patternFill>
    </fill>
    <fill>
      <patternFill patternType="solid">
        <fgColor rgb="FFFFFF00"/>
        <bgColor indexed="64"/>
      </patternFill>
    </fill>
    <fill>
      <patternFill patternType="solid">
        <fgColor rgb="FFFFEBEB"/>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CFFD7"/>
        <bgColor indexed="64"/>
      </patternFill>
    </fill>
    <fill>
      <patternFill patternType="solid">
        <fgColor theme="0"/>
        <bgColor indexed="64"/>
      </patternFill>
    </fill>
    <fill>
      <patternFill patternType="solid">
        <fgColor them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AEAEA"/>
        <bgColor indexed="64"/>
      </patternFill>
    </fill>
    <fill>
      <patternFill patternType="solid">
        <fgColor theme="4" tint="-0.249977111117893"/>
        <bgColor indexed="64"/>
      </patternFill>
    </fill>
    <fill>
      <patternFill patternType="solid">
        <fgColor rgb="FFFFFBEB"/>
        <bgColor indexed="64"/>
      </patternFill>
    </fill>
    <fill>
      <patternFill patternType="solid">
        <fgColor theme="0" tint="-0.249977111117893"/>
        <bgColor indexed="64"/>
      </patternFill>
    </fill>
    <fill>
      <patternFill patternType="solid">
        <fgColor rgb="FFEBEEE2"/>
        <bgColor indexed="64"/>
      </patternFill>
    </fill>
    <fill>
      <patternFill patternType="solid">
        <fgColor rgb="FFFFDEBD"/>
        <bgColor indexed="64"/>
      </patternFill>
    </fill>
    <fill>
      <patternFill patternType="solid">
        <fgColor rgb="FFF0E1FF"/>
        <bgColor indexed="64"/>
      </patternFill>
    </fill>
    <fill>
      <patternFill patternType="solid">
        <fgColor rgb="FFFFE1FF"/>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FFF3"/>
        <bgColor indexed="64"/>
      </patternFill>
    </fill>
  </fills>
  <borders count="4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style="thin">
        <color indexed="64"/>
      </left>
      <right style="medium">
        <color auto="1"/>
      </right>
      <top/>
      <bottom style="medium">
        <color auto="1"/>
      </bottom>
      <diagonal/>
    </border>
    <border>
      <left style="thin">
        <color auto="1"/>
      </left>
      <right/>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style="medium">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dotted">
        <color indexed="64"/>
      </left>
      <right style="dotted">
        <color indexed="64"/>
      </right>
      <top style="dotted">
        <color indexed="64"/>
      </top>
      <bottom style="dotted">
        <color indexed="64"/>
      </bottom>
      <diagonal/>
    </border>
    <border>
      <left style="thin">
        <color indexed="64"/>
      </left>
      <right/>
      <top style="medium">
        <color auto="1"/>
      </top>
      <bottom style="thin">
        <color indexed="64"/>
      </bottom>
      <diagonal/>
    </border>
    <border>
      <left style="thin">
        <color indexed="64"/>
      </left>
      <right style="medium">
        <color auto="1"/>
      </right>
      <top/>
      <bottom/>
      <diagonal/>
    </border>
    <border>
      <left/>
      <right style="thin">
        <color indexed="64"/>
      </right>
      <top style="medium">
        <color auto="1"/>
      </top>
      <bottom style="thin">
        <color indexed="64"/>
      </bottom>
      <diagonal/>
    </border>
    <border>
      <left style="slantDashDot">
        <color auto="1"/>
      </left>
      <right style="slantDashDot">
        <color auto="1"/>
      </right>
      <top style="slantDashDot">
        <color auto="1"/>
      </top>
      <bottom style="slantDashDot">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indexed="64"/>
      </right>
      <top/>
      <bottom/>
      <diagonal/>
    </border>
    <border>
      <left style="thin">
        <color indexed="64"/>
      </left>
      <right style="thin">
        <color indexed="64"/>
      </right>
      <top/>
      <bottom style="medium">
        <color auto="1"/>
      </bottom>
      <diagonal/>
    </border>
  </borders>
  <cellStyleXfs count="3">
    <xf numFmtId="0" fontId="0" fillId="0" borderId="0"/>
    <xf numFmtId="0" fontId="5" fillId="0" borderId="0"/>
    <xf numFmtId="0" fontId="5" fillId="0" borderId="0"/>
  </cellStyleXfs>
  <cellXfs count="524">
    <xf numFmtId="0" fontId="0" fillId="0" borderId="0" xfId="0"/>
    <xf numFmtId="0" fontId="0" fillId="0" borderId="0" xfId="0" applyAlignment="1">
      <alignment horizontal="right"/>
    </xf>
    <xf numFmtId="0" fontId="0" fillId="0" borderId="0" xfId="0" applyBorder="1"/>
    <xf numFmtId="0" fontId="0" fillId="0" borderId="18" xfId="0" applyBorder="1" applyAlignment="1">
      <alignment horizontal="center"/>
    </xf>
    <xf numFmtId="0" fontId="0" fillId="0" borderId="21" xfId="0" applyBorder="1" applyAlignment="1">
      <alignment horizontal="center"/>
    </xf>
    <xf numFmtId="0" fontId="1" fillId="0" borderId="0" xfId="0" applyFont="1"/>
    <xf numFmtId="0" fontId="0" fillId="0" borderId="22" xfId="0" applyBorder="1"/>
    <xf numFmtId="2" fontId="0" fillId="3" borderId="18" xfId="0" applyNumberFormat="1" applyFill="1" applyBorder="1" applyAlignment="1">
      <alignment horizontal="center"/>
    </xf>
    <xf numFmtId="2" fontId="0" fillId="0" borderId="0" xfId="0" applyNumberFormat="1" applyBorder="1" applyAlignment="1">
      <alignment horizontal="center"/>
    </xf>
    <xf numFmtId="0" fontId="0" fillId="0" borderId="0" xfId="0" applyAlignment="1">
      <alignment vertical="center"/>
    </xf>
    <xf numFmtId="0" fontId="0" fillId="0" borderId="0" xfId="0" applyAlignment="1">
      <alignment vertical="center" wrapText="1"/>
    </xf>
    <xf numFmtId="0" fontId="0" fillId="10" borderId="0" xfId="0" applyFill="1"/>
    <xf numFmtId="0" fontId="0" fillId="10" borderId="0" xfId="0" applyFill="1" applyBorder="1"/>
    <xf numFmtId="0" fontId="0" fillId="10" borderId="22" xfId="0" applyFill="1" applyBorder="1"/>
    <xf numFmtId="0" fontId="0" fillId="10" borderId="22" xfId="0" applyFill="1" applyBorder="1" applyAlignment="1">
      <alignment horizontal="center"/>
    </xf>
    <xf numFmtId="0" fontId="0" fillId="10" borderId="0" xfId="0" applyFill="1" applyBorder="1" applyAlignment="1">
      <alignment horizontal="center"/>
    </xf>
    <xf numFmtId="0" fontId="0" fillId="10" borderId="18" xfId="0" applyFill="1" applyBorder="1" applyAlignment="1">
      <alignment horizontal="center"/>
    </xf>
    <xf numFmtId="0" fontId="0" fillId="10" borderId="19" xfId="0" applyFill="1" applyBorder="1" applyAlignment="1">
      <alignment horizontal="center"/>
    </xf>
    <xf numFmtId="0" fontId="0" fillId="10" borderId="20" xfId="0" applyFill="1" applyBorder="1" applyAlignment="1">
      <alignment horizontal="center"/>
    </xf>
    <xf numFmtId="0" fontId="0" fillId="10" borderId="21" xfId="0"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10" borderId="19" xfId="0" applyFill="1" applyBorder="1"/>
    <xf numFmtId="0" fontId="0" fillId="10" borderId="20" xfId="0" applyFill="1" applyBorder="1"/>
    <xf numFmtId="0" fontId="0" fillId="2" borderId="20" xfId="0" applyFill="1" applyBorder="1" applyAlignment="1">
      <alignment horizontal="center"/>
    </xf>
    <xf numFmtId="0" fontId="0" fillId="3" borderId="20" xfId="0" applyFill="1" applyBorder="1" applyAlignment="1">
      <alignment horizontal="center"/>
    </xf>
    <xf numFmtId="0" fontId="7" fillId="0" borderId="0" xfId="0" applyFont="1" applyBorder="1" applyAlignment="1">
      <alignment horizontal="center"/>
    </xf>
    <xf numFmtId="0" fontId="7" fillId="10" borderId="0" xfId="0" applyFont="1" applyFill="1" applyBorder="1" applyAlignment="1">
      <alignment horizontal="center"/>
    </xf>
    <xf numFmtId="0" fontId="7" fillId="2" borderId="0" xfId="0" applyFont="1" applyFill="1" applyBorder="1" applyAlignment="1">
      <alignment horizontal="center"/>
    </xf>
    <xf numFmtId="0" fontId="7" fillId="3" borderId="0" xfId="0" applyFont="1" applyFill="1" applyBorder="1" applyAlignment="1">
      <alignment horizontal="center"/>
    </xf>
    <xf numFmtId="0" fontId="7" fillId="0" borderId="22" xfId="0" applyFont="1" applyBorder="1" applyAlignment="1">
      <alignment horizontal="center"/>
    </xf>
    <xf numFmtId="0" fontId="7" fillId="0" borderId="18" xfId="0" applyFont="1" applyBorder="1" applyAlignment="1">
      <alignment horizontal="center"/>
    </xf>
    <xf numFmtId="0" fontId="0" fillId="0" borderId="19" xfId="0" applyBorder="1" applyAlignment="1">
      <alignment horizontal="center"/>
    </xf>
    <xf numFmtId="0" fontId="7" fillId="11" borderId="18" xfId="0" applyFont="1" applyFill="1" applyBorder="1" applyAlignment="1">
      <alignment horizontal="center"/>
    </xf>
    <xf numFmtId="0" fontId="8" fillId="0" borderId="22" xfId="0" applyFont="1" applyFill="1" applyBorder="1" applyAlignment="1">
      <alignment horizontal="center"/>
    </xf>
    <xf numFmtId="0" fontId="8" fillId="0" borderId="0" xfId="0" applyFont="1" applyFill="1" applyBorder="1" applyAlignment="1">
      <alignment horizontal="center"/>
    </xf>
    <xf numFmtId="0" fontId="8" fillId="0" borderId="18" xfId="0" applyFont="1" applyFill="1" applyBorder="1" applyAlignment="1">
      <alignment horizontal="center"/>
    </xf>
    <xf numFmtId="0" fontId="0" fillId="0" borderId="15" xfId="0" applyBorder="1" applyAlignment="1">
      <alignment horizontal="center"/>
    </xf>
    <xf numFmtId="0" fontId="0" fillId="11" borderId="20" xfId="0" applyFill="1" applyBorder="1" applyAlignment="1">
      <alignment horizontal="center"/>
    </xf>
    <xf numFmtId="0" fontId="0" fillId="11" borderId="21" xfId="0" applyFill="1" applyBorder="1" applyAlignment="1">
      <alignment horizontal="center"/>
    </xf>
    <xf numFmtId="0" fontId="7" fillId="11" borderId="0" xfId="0" applyFont="1" applyFill="1" applyBorder="1" applyAlignment="1">
      <alignment horizontal="center"/>
    </xf>
    <xf numFmtId="0" fontId="7" fillId="2" borderId="20" xfId="0" applyFont="1" applyFill="1" applyBorder="1" applyAlignment="1">
      <alignment horizontal="center"/>
    </xf>
    <xf numFmtId="0" fontId="9" fillId="0" borderId="0" xfId="0" applyFont="1"/>
    <xf numFmtId="0" fontId="7" fillId="10" borderId="20" xfId="0" applyFont="1" applyFill="1" applyBorder="1" applyAlignment="1">
      <alignment horizontal="center"/>
    </xf>
    <xf numFmtId="0" fontId="0" fillId="0" borderId="20" xfId="0" applyBorder="1" applyAlignment="1">
      <alignment horizontal="center"/>
    </xf>
    <xf numFmtId="0" fontId="9" fillId="0" borderId="16" xfId="0" applyFont="1" applyBorder="1" applyAlignment="1">
      <alignment horizontal="center"/>
    </xf>
    <xf numFmtId="0" fontId="2" fillId="12" borderId="0" xfId="0" applyFont="1" applyFill="1" applyAlignment="1">
      <alignment vertical="center"/>
    </xf>
    <xf numFmtId="0" fontId="13" fillId="12" borderId="0" xfId="0" applyFont="1" applyFill="1" applyBorder="1" applyAlignment="1">
      <alignment horizontal="center" vertical="center"/>
    </xf>
    <xf numFmtId="0" fontId="0" fillId="12" borderId="0" xfId="0" applyFill="1" applyAlignment="1">
      <alignment vertical="center"/>
    </xf>
    <xf numFmtId="0" fontId="1" fillId="13" borderId="0" xfId="0" applyFont="1" applyFill="1" applyBorder="1" applyAlignment="1">
      <alignment vertical="center"/>
    </xf>
    <xf numFmtId="3" fontId="1" fillId="10" borderId="0" xfId="0" applyNumberFormat="1" applyFont="1" applyFill="1" applyBorder="1" applyAlignment="1" applyProtection="1">
      <alignment vertical="center"/>
      <protection locked="0"/>
    </xf>
    <xf numFmtId="0" fontId="0" fillId="13" borderId="0" xfId="0" applyFont="1" applyFill="1" applyBorder="1" applyAlignment="1">
      <alignment vertical="center"/>
    </xf>
    <xf numFmtId="0" fontId="14" fillId="13" borderId="0" xfId="0" applyFont="1" applyFill="1" applyBorder="1" applyAlignment="1">
      <alignment vertical="center"/>
    </xf>
    <xf numFmtId="0" fontId="9" fillId="12" borderId="0" xfId="0" applyFont="1" applyFill="1" applyBorder="1" applyAlignment="1">
      <alignment vertical="center"/>
    </xf>
    <xf numFmtId="0" fontId="15" fillId="14" borderId="0" xfId="0" applyFont="1" applyFill="1" applyAlignment="1">
      <alignment vertical="center"/>
    </xf>
    <xf numFmtId="0" fontId="16" fillId="14" borderId="0" xfId="0" applyFont="1" applyFill="1" applyBorder="1" applyAlignment="1">
      <alignment horizontal="center" vertical="center"/>
    </xf>
    <xf numFmtId="0" fontId="18" fillId="14" borderId="0" xfId="0" applyFont="1" applyFill="1" applyBorder="1" applyAlignment="1">
      <alignment vertical="center"/>
    </xf>
    <xf numFmtId="4" fontId="22" fillId="16" borderId="0" xfId="0" applyNumberFormat="1" applyFont="1" applyFill="1" applyBorder="1" applyAlignment="1">
      <alignment vertical="center"/>
    </xf>
    <xf numFmtId="0" fontId="23" fillId="14" borderId="0" xfId="0" applyFont="1" applyFill="1" applyBorder="1" applyAlignment="1">
      <alignment horizontal="center" vertical="top"/>
    </xf>
    <xf numFmtId="0" fontId="15" fillId="12" borderId="0" xfId="0" applyFont="1" applyFill="1" applyAlignment="1">
      <alignment vertical="center"/>
    </xf>
    <xf numFmtId="0" fontId="24" fillId="12" borderId="0" xfId="0" applyFont="1" applyFill="1" applyBorder="1" applyAlignment="1">
      <alignment horizontal="left" vertical="center"/>
    </xf>
    <xf numFmtId="0" fontId="8" fillId="12" borderId="0" xfId="0" applyFont="1" applyFill="1" applyBorder="1" applyAlignment="1">
      <alignment horizontal="left" vertical="center"/>
    </xf>
    <xf numFmtId="0" fontId="26" fillId="9" borderId="0" xfId="0" applyFont="1" applyFill="1" applyBorder="1" applyAlignment="1">
      <alignment vertical="center"/>
    </xf>
    <xf numFmtId="0" fontId="31" fillId="0" borderId="0" xfId="0" applyFont="1" applyFill="1" applyBorder="1" applyAlignment="1">
      <alignment horizontal="center"/>
    </xf>
    <xf numFmtId="0" fontId="0" fillId="5" borderId="0" xfId="0" applyFill="1"/>
    <xf numFmtId="0" fontId="11" fillId="12" borderId="0" xfId="0" applyFont="1" applyFill="1" applyBorder="1" applyAlignment="1">
      <alignment horizontal="center" vertical="center"/>
    </xf>
    <xf numFmtId="0" fontId="35" fillId="12" borderId="0" xfId="0" applyFont="1" applyFill="1" applyBorder="1" applyAlignment="1">
      <alignment vertical="center"/>
    </xf>
    <xf numFmtId="0" fontId="0" fillId="18" borderId="0" xfId="0" applyFill="1" applyAlignment="1">
      <alignment vertical="center"/>
    </xf>
    <xf numFmtId="0" fontId="35" fillId="12" borderId="0" xfId="0" applyFont="1" applyFill="1" applyAlignment="1">
      <alignment vertical="center"/>
    </xf>
    <xf numFmtId="0" fontId="9" fillId="12" borderId="0" xfId="0" applyFont="1" applyFill="1" applyBorder="1" applyAlignment="1">
      <alignment horizontal="center" vertical="center"/>
    </xf>
    <xf numFmtId="0" fontId="38" fillId="12" borderId="0" xfId="0" applyFont="1" applyFill="1" applyAlignment="1">
      <alignment vertical="center"/>
    </xf>
    <xf numFmtId="0" fontId="14" fillId="12" borderId="0" xfId="0" applyFont="1" applyFill="1" applyAlignment="1">
      <alignment vertical="center"/>
    </xf>
    <xf numFmtId="0" fontId="14" fillId="12" borderId="0" xfId="0" applyFont="1" applyFill="1" applyBorder="1" applyAlignment="1">
      <alignment horizontal="center" vertical="center"/>
    </xf>
    <xf numFmtId="0" fontId="14" fillId="12" borderId="0" xfId="0" applyFont="1" applyFill="1" applyBorder="1" applyAlignment="1">
      <alignment vertical="center"/>
    </xf>
    <xf numFmtId="0" fontId="0" fillId="13" borderId="0" xfId="0" applyFill="1" applyBorder="1" applyAlignment="1">
      <alignment vertical="center"/>
    </xf>
    <xf numFmtId="0" fontId="0" fillId="12" borderId="0" xfId="0" applyFill="1" applyBorder="1" applyAlignment="1">
      <alignment horizontal="center" vertical="center"/>
    </xf>
    <xf numFmtId="0" fontId="38" fillId="12" borderId="0" xfId="0" applyFont="1" applyFill="1" applyAlignment="1">
      <alignment horizontal="left" vertical="center"/>
    </xf>
    <xf numFmtId="0" fontId="4" fillId="13" borderId="0" xfId="0" applyFont="1" applyFill="1" applyBorder="1" applyAlignment="1">
      <alignment vertical="center"/>
    </xf>
    <xf numFmtId="0" fontId="0" fillId="12" borderId="0" xfId="0" applyFill="1" applyBorder="1" applyAlignment="1">
      <alignment vertical="center"/>
    </xf>
    <xf numFmtId="0" fontId="3" fillId="18" borderId="0" xfId="0" applyFont="1" applyFill="1" applyAlignment="1">
      <alignment vertical="center" textRotation="90"/>
    </xf>
    <xf numFmtId="0" fontId="3" fillId="4" borderId="0" xfId="0" applyFont="1" applyFill="1" applyAlignment="1">
      <alignment vertical="center" textRotation="90"/>
    </xf>
    <xf numFmtId="0" fontId="9" fillId="4" borderId="0" xfId="0" applyFont="1" applyFill="1" applyBorder="1" applyAlignment="1">
      <alignment vertical="center"/>
    </xf>
    <xf numFmtId="0" fontId="9" fillId="18" borderId="0" xfId="0" applyFont="1" applyFill="1" applyBorder="1" applyAlignment="1">
      <alignment horizontal="center" vertical="center"/>
    </xf>
    <xf numFmtId="0" fontId="35" fillId="18" borderId="0" xfId="0" applyFont="1" applyFill="1" applyAlignment="1">
      <alignment vertical="center"/>
    </xf>
    <xf numFmtId="0" fontId="14" fillId="18" borderId="0" xfId="0" applyFont="1" applyFill="1" applyAlignment="1">
      <alignment vertical="center"/>
    </xf>
    <xf numFmtId="0" fontId="8" fillId="18" borderId="0" xfId="0" applyFont="1" applyFill="1" applyBorder="1" applyAlignment="1">
      <alignment horizontal="left" vertical="center"/>
    </xf>
    <xf numFmtId="0" fontId="7" fillId="18" borderId="0" xfId="0" applyFont="1" applyFill="1" applyBorder="1" applyAlignment="1">
      <alignment vertical="center"/>
    </xf>
    <xf numFmtId="0" fontId="1" fillId="20" borderId="0" xfId="0" applyFont="1" applyFill="1" applyBorder="1" applyAlignment="1">
      <alignment horizontal="center" vertical="center" wrapText="1"/>
    </xf>
    <xf numFmtId="0" fontId="0" fillId="18" borderId="0" xfId="0" applyFill="1" applyBorder="1" applyAlignment="1">
      <alignment vertical="center"/>
    </xf>
    <xf numFmtId="0" fontId="39" fillId="18" borderId="0" xfId="0" applyFont="1" applyFill="1" applyBorder="1" applyAlignment="1">
      <alignment vertical="center"/>
    </xf>
    <xf numFmtId="0" fontId="1" fillId="20" borderId="20"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3" fillId="19" borderId="0" xfId="0" applyFont="1" applyFill="1" applyBorder="1" applyAlignment="1">
      <alignment vertical="center" textRotation="90"/>
    </xf>
    <xf numFmtId="0" fontId="10" fillId="5" borderId="0" xfId="0" applyFont="1" applyFill="1" applyBorder="1" applyAlignment="1">
      <alignment vertical="center"/>
    </xf>
    <xf numFmtId="0" fontId="1" fillId="18" borderId="0" xfId="0" applyFont="1" applyFill="1" applyBorder="1" applyAlignment="1">
      <alignment vertical="center" wrapText="1"/>
    </xf>
    <xf numFmtId="0" fontId="10" fillId="4" borderId="0" xfId="0" applyFont="1" applyFill="1" applyBorder="1" applyAlignment="1">
      <alignment vertical="center"/>
    </xf>
    <xf numFmtId="0" fontId="3" fillId="20" borderId="0" xfId="0" applyFont="1" applyFill="1" applyBorder="1" applyAlignment="1">
      <alignment vertical="center" textRotation="90"/>
    </xf>
    <xf numFmtId="4" fontId="10" fillId="2" borderId="0" xfId="0" applyNumberFormat="1" applyFont="1" applyFill="1" applyBorder="1" applyAlignment="1">
      <alignment vertical="center"/>
    </xf>
    <xf numFmtId="4" fontId="10" fillId="8" borderId="0" xfId="0" applyNumberFormat="1" applyFont="1" applyFill="1" applyBorder="1" applyAlignment="1">
      <alignment vertical="center"/>
    </xf>
    <xf numFmtId="3" fontId="1" fillId="0" borderId="23" xfId="0" applyNumberFormat="1" applyFont="1" applyFill="1" applyBorder="1" applyAlignment="1" applyProtection="1">
      <alignment horizontal="center" vertical="center"/>
      <protection locked="0"/>
    </xf>
    <xf numFmtId="3" fontId="0" fillId="19" borderId="0" xfId="0" applyNumberFormat="1" applyFont="1" applyFill="1" applyBorder="1" applyAlignment="1">
      <alignment horizontal="center" vertical="center"/>
    </xf>
    <xf numFmtId="3" fontId="0" fillId="10" borderId="23" xfId="0" applyNumberFormat="1" applyFont="1" applyFill="1" applyBorder="1" applyAlignment="1" applyProtection="1">
      <alignment horizontal="center" vertical="center"/>
      <protection locked="0"/>
    </xf>
    <xf numFmtId="0" fontId="1" fillId="7" borderId="0" xfId="0" applyFont="1" applyFill="1" applyBorder="1" applyAlignment="1">
      <alignment vertical="center"/>
    </xf>
    <xf numFmtId="0" fontId="0" fillId="7" borderId="0" xfId="0" applyFill="1" applyAlignment="1">
      <alignment vertical="center"/>
    </xf>
    <xf numFmtId="0" fontId="9" fillId="6" borderId="0" xfId="0" applyFont="1" applyFill="1" applyBorder="1" applyAlignment="1">
      <alignment horizontal="left" vertical="center"/>
    </xf>
    <xf numFmtId="0" fontId="1" fillId="18" borderId="0" xfId="0" applyFont="1" applyFill="1" applyBorder="1" applyAlignment="1">
      <alignment vertical="center"/>
    </xf>
    <xf numFmtId="0" fontId="0" fillId="7" borderId="0" xfId="0" applyFill="1" applyBorder="1" applyAlignment="1">
      <alignment vertical="center"/>
    </xf>
    <xf numFmtId="0" fontId="0" fillId="6" borderId="0" xfId="0" applyFont="1" applyFill="1" applyBorder="1" applyAlignment="1">
      <alignment horizontal="left" vertical="center"/>
    </xf>
    <xf numFmtId="0" fontId="0" fillId="18" borderId="0" xfId="0" applyFont="1" applyFill="1" applyBorder="1" applyAlignment="1">
      <alignment vertical="center"/>
    </xf>
    <xf numFmtId="0" fontId="9" fillId="6" borderId="0" xfId="0" applyFont="1" applyFill="1" applyBorder="1" applyAlignment="1">
      <alignment vertical="center"/>
    </xf>
    <xf numFmtId="0" fontId="0" fillId="6" borderId="0" xfId="0" applyFont="1" applyFill="1" applyBorder="1" applyAlignment="1">
      <alignment vertical="center"/>
    </xf>
    <xf numFmtId="3" fontId="1" fillId="7" borderId="0" xfId="0" applyNumberFormat="1" applyFont="1" applyFill="1" applyBorder="1" applyAlignment="1">
      <alignment vertical="center"/>
    </xf>
    <xf numFmtId="0" fontId="0" fillId="7" borderId="0" xfId="0" applyFont="1" applyFill="1" applyBorder="1" applyAlignment="1">
      <alignment vertical="center"/>
    </xf>
    <xf numFmtId="0" fontId="0" fillId="6" borderId="0" xfId="0" applyFill="1" applyBorder="1" applyAlignment="1">
      <alignment vertical="center"/>
    </xf>
    <xf numFmtId="0" fontId="0" fillId="4" borderId="0" xfId="0" applyFill="1" applyBorder="1" applyAlignment="1">
      <alignment vertical="center"/>
    </xf>
    <xf numFmtId="0" fontId="2" fillId="18" borderId="0" xfId="0" applyFont="1" applyFill="1" applyAlignment="1">
      <alignment vertical="center"/>
    </xf>
    <xf numFmtId="0" fontId="9" fillId="0" borderId="16" xfId="0" applyFont="1" applyBorder="1" applyAlignment="1">
      <alignment horizontal="center"/>
    </xf>
    <xf numFmtId="0" fontId="7" fillId="0" borderId="13" xfId="0" applyFont="1" applyFill="1" applyBorder="1" applyAlignment="1">
      <alignment horizontal="center"/>
    </xf>
    <xf numFmtId="0" fontId="7" fillId="11" borderId="21" xfId="0" applyFont="1" applyFill="1" applyBorder="1" applyAlignment="1">
      <alignment horizontal="center"/>
    </xf>
    <xf numFmtId="0" fontId="7" fillId="11" borderId="20" xfId="0" applyFont="1" applyFill="1" applyBorder="1" applyAlignment="1">
      <alignment horizontal="center"/>
    </xf>
    <xf numFmtId="0" fontId="7" fillId="10" borderId="22" xfId="0" applyFont="1" applyFill="1" applyBorder="1" applyAlignment="1">
      <alignment horizontal="center"/>
    </xf>
    <xf numFmtId="0" fontId="7" fillId="10" borderId="19" xfId="0" applyFont="1" applyFill="1" applyBorder="1" applyAlignment="1">
      <alignment horizontal="center"/>
    </xf>
    <xf numFmtId="0" fontId="0" fillId="0" borderId="20" xfId="0" applyBorder="1" applyAlignment="1">
      <alignment horizontal="center"/>
    </xf>
    <xf numFmtId="164" fontId="0" fillId="0" borderId="24" xfId="0" applyNumberFormat="1" applyBorder="1"/>
    <xf numFmtId="164" fontId="0" fillId="0" borderId="16" xfId="0" applyNumberFormat="1" applyBorder="1"/>
    <xf numFmtId="164" fontId="0" fillId="0" borderId="0" xfId="0" applyNumberFormat="1"/>
    <xf numFmtId="0" fontId="33" fillId="0" borderId="0" xfId="0" applyFont="1" applyFill="1" applyBorder="1" applyAlignment="1">
      <alignment horizontal="center"/>
    </xf>
    <xf numFmtId="0" fontId="0" fillId="0" borderId="0" xfId="0" applyBorder="1" applyAlignment="1">
      <alignment horizontal="center"/>
    </xf>
    <xf numFmtId="0" fontId="0" fillId="0" borderId="20" xfId="0" applyBorder="1" applyAlignment="1">
      <alignment horizontal="center"/>
    </xf>
    <xf numFmtId="0" fontId="7" fillId="0" borderId="22" xfId="0" applyFont="1" applyBorder="1" applyAlignment="1">
      <alignment horizontal="center"/>
    </xf>
    <xf numFmtId="0" fontId="7" fillId="3" borderId="18" xfId="0" applyFont="1" applyFill="1" applyBorder="1" applyAlignment="1">
      <alignment horizontal="center"/>
    </xf>
    <xf numFmtId="0" fontId="8" fillId="10" borderId="0" xfId="0" applyFont="1" applyFill="1" applyBorder="1" applyAlignment="1">
      <alignment horizontal="center"/>
    </xf>
    <xf numFmtId="0" fontId="8" fillId="10" borderId="18" xfId="0" applyFont="1" applyFill="1" applyBorder="1" applyAlignment="1">
      <alignment horizontal="center"/>
    </xf>
    <xf numFmtId="0" fontId="8" fillId="10" borderId="22" xfId="0" applyFont="1" applyFill="1" applyBorder="1" applyAlignment="1">
      <alignment horizontal="center"/>
    </xf>
    <xf numFmtId="169" fontId="0" fillId="0" borderId="22" xfId="0" applyNumberFormat="1" applyBorder="1"/>
    <xf numFmtId="169" fontId="0" fillId="0" borderId="19" xfId="0" applyNumberFormat="1" applyBorder="1"/>
    <xf numFmtId="1" fontId="0" fillId="0" borderId="13" xfId="0" applyNumberFormat="1" applyBorder="1" applyAlignment="1">
      <alignment horizontal="right"/>
    </xf>
    <xf numFmtId="164" fontId="0" fillId="0" borderId="0" xfId="0" applyNumberFormat="1" applyBorder="1" applyAlignment="1">
      <alignment horizontal="right"/>
    </xf>
    <xf numFmtId="164" fontId="0" fillId="0" borderId="16" xfId="0" applyNumberFormat="1" applyBorder="1" applyAlignment="1">
      <alignment horizontal="right"/>
    </xf>
    <xf numFmtId="164" fontId="0" fillId="0" borderId="17" xfId="0" applyNumberFormat="1" applyBorder="1" applyAlignment="1">
      <alignment horizontal="right"/>
    </xf>
    <xf numFmtId="164" fontId="0" fillId="0" borderId="24" xfId="0" applyNumberFormat="1" applyBorder="1" applyAlignment="1">
      <alignment horizontal="right"/>
    </xf>
    <xf numFmtId="164" fontId="0" fillId="0" borderId="22" xfId="0" applyNumberFormat="1" applyBorder="1" applyAlignment="1">
      <alignment horizontal="right"/>
    </xf>
    <xf numFmtId="164" fontId="0" fillId="2" borderId="0" xfId="0" applyNumberFormat="1" applyFill="1" applyBorder="1" applyAlignment="1">
      <alignment horizontal="right"/>
    </xf>
    <xf numFmtId="164" fontId="0" fillId="11" borderId="0" xfId="0" applyNumberFormat="1" applyFill="1" applyBorder="1" applyAlignment="1">
      <alignment horizontal="right"/>
    </xf>
    <xf numFmtId="164" fontId="0" fillId="11" borderId="18" xfId="0" applyNumberFormat="1" applyFill="1" applyBorder="1" applyAlignment="1">
      <alignment horizontal="right"/>
    </xf>
    <xf numFmtId="164" fontId="0" fillId="3" borderId="0" xfId="0" applyNumberFormat="1" applyFill="1" applyBorder="1" applyAlignment="1">
      <alignment horizontal="right"/>
    </xf>
    <xf numFmtId="164" fontId="0" fillId="2" borderId="16" xfId="0" applyNumberFormat="1" applyFill="1" applyBorder="1" applyAlignment="1">
      <alignment horizontal="right"/>
    </xf>
    <xf numFmtId="164" fontId="0" fillId="11" borderId="16" xfId="0" applyNumberFormat="1" applyFill="1" applyBorder="1" applyAlignment="1">
      <alignment horizontal="right"/>
    </xf>
    <xf numFmtId="164" fontId="0" fillId="0" borderId="14" xfId="0" applyNumberFormat="1" applyBorder="1" applyAlignment="1">
      <alignment horizontal="right"/>
    </xf>
    <xf numFmtId="164" fontId="0" fillId="3" borderId="18" xfId="0" applyNumberFormat="1" applyFill="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horizontal="right"/>
    </xf>
    <xf numFmtId="167" fontId="0" fillId="0" borderId="0" xfId="0" applyNumberFormat="1" applyAlignment="1">
      <alignment horizontal="right"/>
    </xf>
    <xf numFmtId="168" fontId="0" fillId="0" borderId="0" xfId="0" applyNumberFormat="1" applyAlignment="1">
      <alignment horizontal="right"/>
    </xf>
    <xf numFmtId="0" fontId="7" fillId="11" borderId="19" xfId="0" applyFont="1" applyFill="1" applyBorder="1" applyAlignment="1">
      <alignment horizontal="center"/>
    </xf>
    <xf numFmtId="0" fontId="0" fillId="11" borderId="0" xfId="0" applyFill="1" applyBorder="1" applyAlignment="1">
      <alignment horizontal="center"/>
    </xf>
    <xf numFmtId="0" fontId="7" fillId="3" borderId="13" xfId="0" applyFont="1" applyFill="1" applyBorder="1" applyAlignment="1">
      <alignment horizontal="center"/>
    </xf>
    <xf numFmtId="0" fontId="0" fillId="3" borderId="15" xfId="0" applyFill="1" applyBorder="1" applyAlignment="1">
      <alignment horizontal="center"/>
    </xf>
    <xf numFmtId="164" fontId="0" fillId="3" borderId="14" xfId="0" applyNumberFormat="1" applyFill="1" applyBorder="1" applyAlignment="1">
      <alignment horizontal="right"/>
    </xf>
    <xf numFmtId="165" fontId="0" fillId="0" borderId="0" xfId="0" applyNumberFormat="1" applyBorder="1" applyAlignment="1">
      <alignment horizontal="right"/>
    </xf>
    <xf numFmtId="165" fontId="0" fillId="2" borderId="0" xfId="0" applyNumberFormat="1" applyFill="1" applyBorder="1" applyAlignment="1">
      <alignment horizontal="right"/>
    </xf>
    <xf numFmtId="0" fontId="0" fillId="2" borderId="0" xfId="0" applyFill="1" applyBorder="1" applyAlignment="1">
      <alignment horizontal="center"/>
    </xf>
    <xf numFmtId="0" fontId="9" fillId="2" borderId="16" xfId="0" applyFont="1" applyFill="1" applyBorder="1" applyAlignment="1">
      <alignment horizontal="center"/>
    </xf>
    <xf numFmtId="0" fontId="14" fillId="2" borderId="20" xfId="0" applyFont="1" applyFill="1" applyBorder="1" applyAlignment="1">
      <alignment horizontal="center"/>
    </xf>
    <xf numFmtId="0" fontId="0" fillId="3" borderId="21" xfId="0" applyFill="1" applyBorder="1" applyAlignment="1">
      <alignment horizontal="center"/>
    </xf>
    <xf numFmtId="0" fontId="19" fillId="15" borderId="5" xfId="0" applyFont="1" applyFill="1" applyBorder="1" applyAlignment="1">
      <alignment horizontal="center" vertical="center"/>
    </xf>
    <xf numFmtId="0" fontId="16" fillId="14" borderId="0" xfId="0" applyFont="1" applyFill="1" applyBorder="1" applyAlignment="1">
      <alignment horizontal="center" vertical="center"/>
    </xf>
    <xf numFmtId="0" fontId="0" fillId="0" borderId="0" xfId="0" applyBorder="1" applyAlignment="1">
      <alignment horizontal="center"/>
    </xf>
    <xf numFmtId="0" fontId="0" fillId="0" borderId="20" xfId="0" applyBorder="1" applyAlignment="1">
      <alignment horizontal="center"/>
    </xf>
    <xf numFmtId="3" fontId="0" fillId="10" borderId="23" xfId="0" applyNumberFormat="1" applyFont="1" applyFill="1" applyBorder="1" applyAlignment="1" applyProtection="1">
      <alignment horizontal="left" vertical="center"/>
      <protection locked="0"/>
    </xf>
    <xf numFmtId="0" fontId="1" fillId="4" borderId="0" xfId="0" applyFont="1" applyFill="1" applyBorder="1" applyAlignment="1">
      <alignment horizontal="left" vertical="center" wrapText="1"/>
    </xf>
    <xf numFmtId="0" fontId="1" fillId="4" borderId="0" xfId="0" applyFont="1" applyFill="1" applyBorder="1" applyAlignment="1">
      <alignment horizontal="left" vertical="center"/>
    </xf>
    <xf numFmtId="0" fontId="0" fillId="10" borderId="34" xfId="0" applyFill="1" applyBorder="1" applyAlignment="1">
      <alignment horizontal="left"/>
    </xf>
    <xf numFmtId="0" fontId="10" fillId="5" borderId="0" xfId="0" applyFont="1" applyFill="1" applyBorder="1" applyAlignment="1">
      <alignment horizontal="left" vertical="center"/>
    </xf>
    <xf numFmtId="4" fontId="10" fillId="2" borderId="0" xfId="0" applyNumberFormat="1" applyFont="1" applyFill="1" applyBorder="1" applyAlignment="1">
      <alignment horizontal="left" vertical="center"/>
    </xf>
    <xf numFmtId="4" fontId="10" fillId="8" borderId="0" xfId="0" applyNumberFormat="1" applyFont="1" applyFill="1" applyBorder="1" applyAlignment="1">
      <alignment horizontal="left" vertical="center"/>
    </xf>
    <xf numFmtId="4" fontId="0" fillId="0" borderId="24" xfId="0" applyNumberFormat="1" applyBorder="1" applyAlignment="1">
      <alignment horizontal="right"/>
    </xf>
    <xf numFmtId="4" fontId="0" fillId="0" borderId="22" xfId="0" applyNumberFormat="1" applyBorder="1" applyAlignment="1">
      <alignment horizontal="right"/>
    </xf>
    <xf numFmtId="164" fontId="0" fillId="0" borderId="18" xfId="0" applyNumberFormat="1" applyBorder="1" applyAlignment="1">
      <alignment horizontal="right"/>
    </xf>
    <xf numFmtId="4" fontId="0" fillId="0" borderId="19" xfId="0" applyNumberFormat="1" applyBorder="1" applyAlignment="1">
      <alignment horizontal="right"/>
    </xf>
    <xf numFmtId="0" fontId="0" fillId="0" borderId="22" xfId="0" applyBorder="1" applyAlignment="1">
      <alignment horizontal="center"/>
    </xf>
    <xf numFmtId="0" fontId="0" fillId="21" borderId="22" xfId="0" applyFill="1" applyBorder="1"/>
    <xf numFmtId="0" fontId="0" fillId="21" borderId="0" xfId="0" applyFill="1" applyBorder="1"/>
    <xf numFmtId="0" fontId="0" fillId="21" borderId="18" xfId="0" applyFill="1" applyBorder="1" applyAlignment="1">
      <alignment horizontal="center"/>
    </xf>
    <xf numFmtId="169" fontId="0" fillId="21" borderId="24" xfId="0" applyNumberFormat="1" applyFill="1" applyBorder="1"/>
    <xf numFmtId="2" fontId="0" fillId="21" borderId="0" xfId="0" applyNumberFormat="1" applyFill="1" applyBorder="1" applyAlignment="1">
      <alignment horizontal="center"/>
    </xf>
    <xf numFmtId="2" fontId="0" fillId="21" borderId="18" xfId="0" applyNumberFormat="1" applyFill="1" applyBorder="1" applyAlignment="1">
      <alignment horizontal="center"/>
    </xf>
    <xf numFmtId="2" fontId="0" fillId="21" borderId="22" xfId="0" applyNumberFormat="1" applyFill="1" applyBorder="1" applyAlignment="1">
      <alignment horizontal="center"/>
    </xf>
    <xf numFmtId="2" fontId="0" fillId="21" borderId="16" xfId="0" applyNumberFormat="1" applyFill="1" applyBorder="1" applyAlignment="1">
      <alignment horizontal="center"/>
    </xf>
    <xf numFmtId="2" fontId="0" fillId="21" borderId="17" xfId="0" applyNumberFormat="1" applyFill="1" applyBorder="1" applyAlignment="1">
      <alignment horizontal="center"/>
    </xf>
    <xf numFmtId="169" fontId="0" fillId="21" borderId="22" xfId="0" applyNumberFormat="1" applyFill="1" applyBorder="1"/>
    <xf numFmtId="0" fontId="0" fillId="21" borderId="0" xfId="0" applyFill="1" applyBorder="1" applyAlignment="1">
      <alignment horizontal="center"/>
    </xf>
    <xf numFmtId="0" fontId="0" fillId="21" borderId="22" xfId="0" applyFill="1" applyBorder="1" applyAlignment="1">
      <alignment horizontal="center"/>
    </xf>
    <xf numFmtId="0" fontId="0" fillId="21" borderId="16" xfId="0" applyFill="1" applyBorder="1" applyAlignment="1">
      <alignment horizontal="center"/>
    </xf>
    <xf numFmtId="0" fontId="0" fillId="21" borderId="17" xfId="0" applyFill="1" applyBorder="1" applyAlignment="1">
      <alignment horizontal="center"/>
    </xf>
    <xf numFmtId="0" fontId="0" fillId="21" borderId="24" xfId="0" applyFill="1" applyBorder="1" applyAlignment="1">
      <alignment horizontal="center"/>
    </xf>
    <xf numFmtId="2" fontId="0" fillId="3" borderId="14" xfId="0" applyNumberFormat="1" applyFill="1" applyBorder="1" applyAlignment="1">
      <alignment horizontal="center"/>
    </xf>
    <xf numFmtId="2" fontId="0" fillId="3" borderId="15" xfId="0" applyNumberFormat="1" applyFill="1" applyBorder="1" applyAlignment="1">
      <alignment horizontal="center"/>
    </xf>
    <xf numFmtId="2" fontId="0" fillId="0" borderId="20" xfId="0" applyNumberFormat="1" applyBorder="1" applyAlignment="1">
      <alignment horizontal="center"/>
    </xf>
    <xf numFmtId="2" fontId="0" fillId="3" borderId="21" xfId="0" applyNumberFormat="1" applyFill="1" applyBorder="1" applyAlignment="1">
      <alignment horizontal="center"/>
    </xf>
    <xf numFmtId="2" fontId="0" fillId="0" borderId="18" xfId="0" applyNumberFormat="1" applyBorder="1" applyAlignment="1">
      <alignment horizontal="center"/>
    </xf>
    <xf numFmtId="2" fontId="0" fillId="0" borderId="21" xfId="0" applyNumberFormat="1" applyBorder="1" applyAlignment="1">
      <alignment horizontal="center"/>
    </xf>
    <xf numFmtId="164" fontId="0" fillId="3" borderId="22" xfId="0" applyNumberFormat="1" applyFill="1" applyBorder="1" applyAlignment="1">
      <alignment horizontal="right"/>
    </xf>
    <xf numFmtId="0" fontId="0" fillId="10" borderId="18" xfId="0" applyFill="1" applyBorder="1"/>
    <xf numFmtId="164" fontId="0" fillId="0" borderId="19" xfId="0" applyNumberFormat="1" applyBorder="1" applyAlignment="1">
      <alignment horizontal="right"/>
    </xf>
    <xf numFmtId="164" fontId="0" fillId="0" borderId="20" xfId="0" applyNumberFormat="1" applyBorder="1" applyAlignment="1">
      <alignment horizontal="right"/>
    </xf>
    <xf numFmtId="164" fontId="0" fillId="0" borderId="21" xfId="0" applyNumberFormat="1" applyBorder="1" applyAlignment="1">
      <alignment horizontal="right"/>
    </xf>
    <xf numFmtId="164" fontId="0" fillId="11" borderId="17" xfId="0" applyNumberFormat="1" applyFill="1" applyBorder="1" applyAlignment="1">
      <alignment horizontal="right"/>
    </xf>
    <xf numFmtId="164" fontId="0" fillId="2" borderId="20" xfId="0" applyNumberFormat="1" applyFill="1" applyBorder="1" applyAlignment="1">
      <alignment horizontal="right"/>
    </xf>
    <xf numFmtId="164" fontId="0" fillId="11" borderId="20" xfId="0" applyNumberFormat="1" applyFill="1" applyBorder="1" applyAlignment="1">
      <alignment horizontal="right"/>
    </xf>
    <xf numFmtId="164" fontId="0" fillId="11" borderId="21" xfId="0" applyNumberFormat="1" applyFill="1" applyBorder="1" applyAlignment="1">
      <alignment horizontal="right"/>
    </xf>
    <xf numFmtId="0" fontId="0" fillId="0" borderId="14" xfId="0" applyBorder="1" applyAlignment="1">
      <alignment horizontal="center"/>
    </xf>
    <xf numFmtId="166" fontId="0" fillId="0" borderId="16" xfId="0" applyNumberFormat="1" applyBorder="1" applyAlignment="1">
      <alignment horizontal="right"/>
    </xf>
    <xf numFmtId="166" fontId="0" fillId="0" borderId="0" xfId="0" applyNumberFormat="1" applyBorder="1" applyAlignment="1">
      <alignment horizontal="right"/>
    </xf>
    <xf numFmtId="166" fontId="0" fillId="0" borderId="17" xfId="0" applyNumberFormat="1" applyBorder="1" applyAlignment="1">
      <alignment horizontal="right"/>
    </xf>
    <xf numFmtId="166" fontId="0" fillId="0" borderId="18" xfId="0" applyNumberFormat="1" applyBorder="1" applyAlignment="1">
      <alignment horizontal="right"/>
    </xf>
    <xf numFmtId="166" fontId="0" fillId="0" borderId="20" xfId="0" applyNumberFormat="1" applyBorder="1" applyAlignment="1">
      <alignment horizontal="right"/>
    </xf>
    <xf numFmtId="166" fontId="0" fillId="0" borderId="21" xfId="0" applyNumberFormat="1" applyBorder="1" applyAlignment="1">
      <alignment horizontal="right"/>
    </xf>
    <xf numFmtId="166" fontId="0" fillId="2" borderId="0" xfId="0" applyNumberFormat="1" applyFill="1" applyBorder="1" applyAlignment="1">
      <alignment horizontal="right"/>
    </xf>
    <xf numFmtId="166" fontId="0" fillId="11" borderId="0" xfId="0" applyNumberFormat="1" applyFill="1" applyBorder="1" applyAlignment="1">
      <alignment horizontal="right"/>
    </xf>
    <xf numFmtId="166" fontId="0" fillId="0" borderId="0" xfId="0" applyNumberFormat="1" applyAlignment="1">
      <alignment horizontal="right"/>
    </xf>
    <xf numFmtId="166" fontId="0" fillId="2" borderId="0" xfId="0" applyNumberFormat="1" applyFont="1" applyFill="1" applyBorder="1" applyAlignment="1">
      <alignment horizontal="right"/>
    </xf>
    <xf numFmtId="166" fontId="0" fillId="0" borderId="22" xfId="0" applyNumberFormat="1" applyBorder="1" applyAlignment="1">
      <alignment horizontal="right"/>
    </xf>
    <xf numFmtId="166" fontId="0" fillId="2" borderId="18" xfId="0" applyNumberFormat="1" applyFill="1" applyBorder="1" applyAlignment="1">
      <alignment horizontal="right"/>
    </xf>
    <xf numFmtId="166" fontId="0" fillId="0" borderId="24" xfId="0" applyNumberFormat="1" applyBorder="1" applyAlignment="1">
      <alignment horizontal="right"/>
    </xf>
    <xf numFmtId="166" fontId="0" fillId="2" borderId="16" xfId="0" applyNumberFormat="1" applyFont="1" applyFill="1" applyBorder="1" applyAlignment="1">
      <alignment horizontal="right"/>
    </xf>
    <xf numFmtId="166" fontId="0" fillId="11" borderId="16" xfId="0" applyNumberFormat="1" applyFill="1" applyBorder="1" applyAlignment="1">
      <alignment horizontal="right"/>
    </xf>
    <xf numFmtId="166" fontId="0" fillId="11" borderId="17" xfId="0" applyNumberFormat="1" applyFill="1" applyBorder="1" applyAlignment="1">
      <alignment horizontal="right"/>
    </xf>
    <xf numFmtId="166" fontId="0" fillId="11" borderId="18" xfId="0" applyNumberFormat="1" applyFill="1" applyBorder="1" applyAlignment="1">
      <alignment horizontal="right"/>
    </xf>
    <xf numFmtId="0" fontId="7" fillId="11" borderId="22" xfId="0" applyFont="1" applyFill="1" applyBorder="1" applyAlignment="1">
      <alignment horizontal="center"/>
    </xf>
    <xf numFmtId="166" fontId="0" fillId="11" borderId="22" xfId="0" applyNumberFormat="1" applyFill="1" applyBorder="1" applyAlignment="1">
      <alignment horizontal="right"/>
    </xf>
    <xf numFmtId="0" fontId="14" fillId="10" borderId="18" xfId="0" applyFont="1" applyFill="1" applyBorder="1" applyAlignment="1">
      <alignment horizontal="center"/>
    </xf>
    <xf numFmtId="166" fontId="0" fillId="0" borderId="19" xfId="0" applyNumberFormat="1" applyBorder="1" applyAlignment="1">
      <alignment horizontal="right"/>
    </xf>
    <xf numFmtId="0" fontId="9" fillId="0" borderId="10" xfId="0" applyFont="1" applyFill="1" applyBorder="1"/>
    <xf numFmtId="1" fontId="9" fillId="0" borderId="15" xfId="0" applyNumberFormat="1" applyFont="1" applyBorder="1" applyAlignment="1">
      <alignment horizontal="right"/>
    </xf>
    <xf numFmtId="0" fontId="9" fillId="0" borderId="11" xfId="0" applyFont="1" applyBorder="1"/>
    <xf numFmtId="166" fontId="9" fillId="0" borderId="12" xfId="0" applyNumberFormat="1" applyFont="1" applyBorder="1" applyAlignment="1">
      <alignment horizontal="right"/>
    </xf>
    <xf numFmtId="164" fontId="9" fillId="0" borderId="11" xfId="0" applyNumberFormat="1" applyFont="1" applyBorder="1" applyAlignment="1">
      <alignment horizontal="right"/>
    </xf>
    <xf numFmtId="164" fontId="9" fillId="2" borderId="11" xfId="0" applyNumberFormat="1" applyFont="1" applyFill="1" applyBorder="1" applyAlignment="1">
      <alignment horizontal="right"/>
    </xf>
    <xf numFmtId="164" fontId="9" fillId="11" borderId="11" xfId="0" applyNumberFormat="1" applyFont="1" applyFill="1" applyBorder="1" applyAlignment="1">
      <alignment horizontal="right"/>
    </xf>
    <xf numFmtId="164" fontId="9" fillId="0" borderId="20" xfId="0" applyNumberFormat="1" applyFont="1" applyBorder="1" applyAlignment="1">
      <alignment horizontal="right"/>
    </xf>
    <xf numFmtId="166" fontId="9" fillId="0" borderId="20" xfId="0" applyNumberFormat="1" applyFont="1" applyBorder="1" applyAlignment="1">
      <alignment horizontal="right"/>
    </xf>
    <xf numFmtId="165" fontId="9" fillId="0" borderId="10" xfId="0" applyNumberFormat="1" applyFont="1" applyBorder="1" applyAlignment="1">
      <alignment horizontal="right"/>
    </xf>
    <xf numFmtId="165" fontId="9" fillId="2" borderId="11" xfId="0" applyNumberFormat="1" applyFont="1" applyFill="1" applyBorder="1" applyAlignment="1">
      <alignment horizontal="right"/>
    </xf>
    <xf numFmtId="164" fontId="9" fillId="11" borderId="12" xfId="0" applyNumberFormat="1" applyFont="1" applyFill="1" applyBorder="1" applyAlignment="1">
      <alignment horizontal="right"/>
    </xf>
    <xf numFmtId="166" fontId="9" fillId="2" borderId="10" xfId="0" applyNumberFormat="1" applyFont="1" applyFill="1" applyBorder="1" applyAlignment="1">
      <alignment horizontal="right"/>
    </xf>
    <xf numFmtId="0" fontId="9" fillId="2" borderId="13" xfId="0" applyFont="1" applyFill="1" applyBorder="1" applyAlignment="1">
      <alignment horizontal="center"/>
    </xf>
    <xf numFmtId="2" fontId="0" fillId="21" borderId="13" xfId="0" applyNumberFormat="1" applyFill="1" applyBorder="1" applyAlignment="1">
      <alignment horizontal="center"/>
    </xf>
    <xf numFmtId="2" fontId="0" fillId="0" borderId="14" xfId="0" applyNumberFormat="1" applyBorder="1" applyAlignment="1">
      <alignment horizontal="center"/>
    </xf>
    <xf numFmtId="2" fontId="0" fillId="21" borderId="14" xfId="0" applyNumberFormat="1" applyFill="1" applyBorder="1" applyAlignment="1">
      <alignment horizontal="center"/>
    </xf>
    <xf numFmtId="2" fontId="0" fillId="0" borderId="15" xfId="0" applyNumberFormat="1" applyBorder="1" applyAlignment="1">
      <alignment horizontal="center"/>
    </xf>
    <xf numFmtId="0" fontId="12" fillId="0" borderId="13" xfId="0" applyFont="1" applyFill="1" applyBorder="1" applyAlignment="1">
      <alignment horizontal="center" vertical="center"/>
    </xf>
    <xf numFmtId="0" fontId="35" fillId="12" borderId="0" xfId="0" applyFont="1" applyFill="1" applyBorder="1" applyAlignment="1">
      <alignment horizontal="left" vertical="center"/>
    </xf>
    <xf numFmtId="2" fontId="0" fillId="3" borderId="0" xfId="0" applyNumberFormat="1" applyFill="1" applyBorder="1" applyAlignment="1">
      <alignment horizontal="center"/>
    </xf>
    <xf numFmtId="2" fontId="0" fillId="3" borderId="20" xfId="0" applyNumberFormat="1" applyFill="1" applyBorder="1" applyAlignment="1">
      <alignment horizontal="center"/>
    </xf>
    <xf numFmtId="0" fontId="9" fillId="0" borderId="17" xfId="0" applyFont="1" applyBorder="1" applyAlignment="1"/>
    <xf numFmtId="2" fontId="0" fillId="3" borderId="13" xfId="0" applyNumberFormat="1" applyFill="1" applyBorder="1" applyAlignment="1">
      <alignment horizontal="center"/>
    </xf>
    <xf numFmtId="2" fontId="0" fillId="22" borderId="16" xfId="0" applyNumberFormat="1" applyFill="1" applyBorder="1" applyAlignment="1">
      <alignment horizontal="center"/>
    </xf>
    <xf numFmtId="2" fontId="0" fillId="22" borderId="17" xfId="0" applyNumberFormat="1" applyFill="1" applyBorder="1" applyAlignment="1">
      <alignment horizontal="center"/>
    </xf>
    <xf numFmtId="2" fontId="0" fillId="22" borderId="0" xfId="0" applyNumberFormat="1" applyFill="1" applyBorder="1" applyAlignment="1">
      <alignment horizontal="center"/>
    </xf>
    <xf numFmtId="2" fontId="0" fillId="22" borderId="18" xfId="0" applyNumberFormat="1" applyFill="1" applyBorder="1" applyAlignment="1">
      <alignment horizontal="center"/>
    </xf>
    <xf numFmtId="2" fontId="0" fillId="22" borderId="20" xfId="0" applyNumberFormat="1" applyFill="1" applyBorder="1" applyAlignment="1">
      <alignment horizontal="center"/>
    </xf>
    <xf numFmtId="2" fontId="0" fillId="22" borderId="21" xfId="0" applyNumberFormat="1" applyFill="1" applyBorder="1" applyAlignment="1">
      <alignment horizontal="center"/>
    </xf>
    <xf numFmtId="2" fontId="0" fillId="22" borderId="19" xfId="0" applyNumberFormat="1" applyFill="1" applyBorder="1" applyAlignment="1">
      <alignment horizontal="center"/>
    </xf>
    <xf numFmtId="2" fontId="0" fillId="22" borderId="24" xfId="0" applyNumberFormat="1" applyFill="1" applyBorder="1" applyAlignment="1">
      <alignment horizontal="center"/>
    </xf>
    <xf numFmtId="2" fontId="0" fillId="22" borderId="22" xfId="0" applyNumberFormat="1" applyFill="1" applyBorder="1" applyAlignment="1">
      <alignment horizontal="center"/>
    </xf>
    <xf numFmtId="4" fontId="41" fillId="0" borderId="19" xfId="0" applyNumberFormat="1" applyFont="1" applyBorder="1" applyAlignment="1">
      <alignment horizontal="center"/>
    </xf>
    <xf numFmtId="4" fontId="41" fillId="0" borderId="20" xfId="0" applyNumberFormat="1" applyFont="1" applyBorder="1" applyAlignment="1">
      <alignment horizontal="center"/>
    </xf>
    <xf numFmtId="4" fontId="41" fillId="0" borderId="21" xfId="0" applyNumberFormat="1" applyFont="1" applyBorder="1" applyAlignment="1">
      <alignment horizontal="center"/>
    </xf>
    <xf numFmtId="4" fontId="40" fillId="2" borderId="15" xfId="0" applyNumberFormat="1" applyFont="1" applyFill="1" applyBorder="1" applyAlignment="1">
      <alignment horizontal="center"/>
    </xf>
    <xf numFmtId="4" fontId="42" fillId="11" borderId="15" xfId="0" applyNumberFormat="1" applyFont="1" applyFill="1" applyBorder="1" applyAlignment="1">
      <alignment horizontal="center"/>
    </xf>
    <xf numFmtId="4" fontId="22" fillId="16" borderId="4" xfId="0" applyNumberFormat="1" applyFont="1" applyFill="1" applyBorder="1" applyAlignment="1">
      <alignment vertical="center"/>
    </xf>
    <xf numFmtId="0" fontId="19" fillId="15" borderId="7" xfId="0" applyFont="1" applyFill="1" applyBorder="1" applyAlignment="1">
      <alignment horizontal="center" vertical="center"/>
    </xf>
    <xf numFmtId="0" fontId="19" fillId="15" borderId="6" xfId="0" applyFont="1" applyFill="1" applyBorder="1" applyAlignment="1">
      <alignment horizontal="center" vertical="center"/>
    </xf>
    <xf numFmtId="4" fontId="15" fillId="16" borderId="0" xfId="0" applyNumberFormat="1" applyFont="1" applyFill="1" applyBorder="1" applyAlignment="1">
      <alignment vertical="center"/>
    </xf>
    <xf numFmtId="4" fontId="15" fillId="16" borderId="36" xfId="0" applyNumberFormat="1" applyFont="1" applyFill="1" applyBorder="1" applyAlignment="1">
      <alignment vertical="center"/>
    </xf>
    <xf numFmtId="4" fontId="15" fillId="16" borderId="25" xfId="0" applyNumberFormat="1" applyFont="1" applyFill="1" applyBorder="1" applyAlignment="1">
      <alignment vertical="center"/>
    </xf>
    <xf numFmtId="0" fontId="19" fillId="15" borderId="8" xfId="0" applyFont="1" applyFill="1" applyBorder="1" applyAlignment="1">
      <alignment horizontal="center" vertical="center"/>
    </xf>
    <xf numFmtId="0" fontId="19" fillId="15" borderId="15" xfId="0" applyFont="1" applyFill="1" applyBorder="1" applyAlignment="1">
      <alignment horizontal="center" vertical="center"/>
    </xf>
    <xf numFmtId="0" fontId="19" fillId="15" borderId="14" xfId="0" applyFont="1" applyFill="1" applyBorder="1" applyAlignment="1">
      <alignment horizontal="center" vertical="center"/>
    </xf>
    <xf numFmtId="4" fontId="21" fillId="16" borderId="36" xfId="0" applyNumberFormat="1" applyFont="1" applyFill="1" applyBorder="1" applyAlignment="1">
      <alignment horizontal="center" vertical="center"/>
    </xf>
    <xf numFmtId="4" fontId="15" fillId="16" borderId="4" xfId="0" applyNumberFormat="1" applyFont="1" applyFill="1" applyBorder="1" applyAlignment="1">
      <alignment vertical="center"/>
    </xf>
    <xf numFmtId="2" fontId="0" fillId="21" borderId="24" xfId="0" applyNumberFormat="1" applyFill="1" applyBorder="1" applyAlignment="1">
      <alignment horizontal="center"/>
    </xf>
    <xf numFmtId="2" fontId="0" fillId="10" borderId="22" xfId="0" applyNumberFormat="1" applyFill="1" applyBorder="1" applyAlignment="1">
      <alignment horizontal="center"/>
    </xf>
    <xf numFmtId="2" fontId="0" fillId="10" borderId="19" xfId="0" applyNumberFormat="1" applyFill="1" applyBorder="1" applyAlignment="1">
      <alignment horizontal="center"/>
    </xf>
    <xf numFmtId="0" fontId="35" fillId="12" borderId="0" xfId="0" applyFont="1" applyFill="1" applyBorder="1" applyAlignment="1">
      <alignment horizontal="left" vertical="center"/>
    </xf>
    <xf numFmtId="4" fontId="10" fillId="23" borderId="0" xfId="0" applyNumberFormat="1" applyFont="1" applyFill="1" applyBorder="1" applyAlignment="1">
      <alignment vertical="center"/>
    </xf>
    <xf numFmtId="0" fontId="14" fillId="24" borderId="0" xfId="0" applyFont="1" applyFill="1"/>
    <xf numFmtId="0" fontId="39" fillId="24" borderId="0" xfId="0" applyFont="1" applyFill="1"/>
    <xf numFmtId="4" fontId="10" fillId="23" borderId="18" xfId="0" applyNumberFormat="1" applyFont="1" applyFill="1" applyBorder="1" applyAlignment="1">
      <alignment horizontal="left" vertical="center"/>
    </xf>
    <xf numFmtId="4" fontId="10" fillId="23" borderId="0" xfId="0" applyNumberFormat="1" applyFont="1" applyFill="1" applyBorder="1" applyAlignment="1">
      <alignment horizontal="left" vertical="center"/>
    </xf>
    <xf numFmtId="0" fontId="4" fillId="23" borderId="12" xfId="0" applyFont="1" applyFill="1" applyBorder="1" applyAlignment="1">
      <alignment horizontal="center" vertical="center" wrapText="1"/>
    </xf>
    <xf numFmtId="0" fontId="4" fillId="23" borderId="11" xfId="0" applyFont="1" applyFill="1" applyBorder="1" applyAlignment="1">
      <alignment horizontal="center" vertical="center" wrapText="1"/>
    </xf>
    <xf numFmtId="0" fontId="39" fillId="23" borderId="0" xfId="0" applyFont="1" applyFill="1" applyBorder="1" applyAlignment="1">
      <alignment vertical="center"/>
    </xf>
    <xf numFmtId="0" fontId="0" fillId="23" borderId="0" xfId="0" applyFill="1" applyBorder="1" applyAlignment="1">
      <alignment vertical="center"/>
    </xf>
    <xf numFmtId="3" fontId="0" fillId="10" borderId="0" xfId="0" applyNumberFormat="1" applyFont="1" applyFill="1" applyBorder="1" applyAlignment="1" applyProtection="1">
      <alignment horizontal="left" vertical="top" wrapText="1"/>
      <protection locked="0"/>
    </xf>
    <xf numFmtId="3" fontId="0" fillId="10" borderId="18" xfId="0" applyNumberFormat="1" applyFont="1" applyFill="1" applyBorder="1" applyAlignment="1" applyProtection="1">
      <alignment horizontal="left" vertical="top" wrapText="1"/>
      <protection locked="0"/>
    </xf>
    <xf numFmtId="4" fontId="10" fillId="23" borderId="0" xfId="0" applyNumberFormat="1" applyFont="1" applyFill="1" applyBorder="1" applyAlignment="1">
      <alignment horizontal="left" vertical="top" wrapText="1"/>
    </xf>
    <xf numFmtId="4" fontId="10" fillId="23" borderId="0" xfId="0" applyNumberFormat="1" applyFont="1" applyFill="1" applyBorder="1" applyAlignment="1">
      <alignment horizontal="left" vertical="top"/>
    </xf>
    <xf numFmtId="4" fontId="38" fillId="12" borderId="0" xfId="0" applyNumberFormat="1" applyFont="1" applyFill="1" applyAlignment="1">
      <alignment vertical="center"/>
    </xf>
    <xf numFmtId="4" fontId="36" fillId="12" borderId="0" xfId="0" applyNumberFormat="1" applyFont="1" applyFill="1" applyAlignment="1">
      <alignment vertical="center"/>
    </xf>
    <xf numFmtId="0" fontId="36" fillId="12" borderId="0" xfId="0" applyFont="1" applyFill="1" applyAlignment="1">
      <alignment vertical="center"/>
    </xf>
    <xf numFmtId="0" fontId="35" fillId="12" borderId="0" xfId="0" applyFont="1" applyFill="1" applyBorder="1" applyAlignment="1">
      <alignment horizontal="left" vertical="top"/>
    </xf>
    <xf numFmtId="4" fontId="0" fillId="0" borderId="0" xfId="0" applyNumberFormat="1"/>
    <xf numFmtId="0" fontId="43" fillId="10" borderId="9" xfId="0" applyFont="1" applyFill="1" applyBorder="1" applyAlignment="1">
      <alignment horizontal="left"/>
    </xf>
    <xf numFmtId="0" fontId="0" fillId="0" borderId="12" xfId="0" applyBorder="1"/>
    <xf numFmtId="170" fontId="41" fillId="10" borderId="9" xfId="0" applyNumberFormat="1" applyFont="1" applyFill="1" applyBorder="1" applyAlignment="1">
      <alignment horizontal="center"/>
    </xf>
    <xf numFmtId="0" fontId="0" fillId="5" borderId="0" xfId="0" applyFont="1" applyFill="1" applyAlignment="1">
      <alignment vertical="center"/>
    </xf>
    <xf numFmtId="0" fontId="44" fillId="5" borderId="0" xfId="0" applyFont="1" applyFill="1" applyAlignment="1">
      <alignment vertical="center"/>
    </xf>
    <xf numFmtId="4" fontId="0" fillId="5" borderId="0" xfId="0" applyNumberFormat="1" applyFont="1" applyFill="1"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0" fillId="0" borderId="0" xfId="0" applyNumberFormat="1"/>
    <xf numFmtId="0" fontId="0" fillId="4" borderId="0" xfId="0" applyFont="1" applyFill="1" applyAlignment="1">
      <alignment vertical="center"/>
    </xf>
    <xf numFmtId="0" fontId="0" fillId="4" borderId="0" xfId="0" applyFill="1" applyAlignment="1">
      <alignment vertical="center"/>
    </xf>
    <xf numFmtId="2" fontId="0" fillId="4" borderId="0" xfId="0" applyNumberFormat="1" applyFill="1" applyAlignment="1">
      <alignment vertical="center"/>
    </xf>
    <xf numFmtId="4" fontId="0" fillId="5" borderId="20" xfId="0" applyNumberFormat="1" applyFont="1" applyFill="1" applyBorder="1" applyAlignment="1">
      <alignment horizontal="center" vertical="center"/>
    </xf>
    <xf numFmtId="4" fontId="8" fillId="5" borderId="20" xfId="0" applyNumberFormat="1" applyFont="1" applyFill="1" applyBorder="1" applyAlignment="1">
      <alignment horizontal="center" vertical="center"/>
    </xf>
    <xf numFmtId="2" fontId="0" fillId="4" borderId="20" xfId="0" applyNumberFormat="1" applyFill="1" applyBorder="1" applyAlignment="1">
      <alignment horizontal="center" vertical="center"/>
    </xf>
    <xf numFmtId="4" fontId="0" fillId="2" borderId="0" xfId="0" applyNumberFormat="1" applyFont="1" applyFill="1" applyAlignment="1">
      <alignment vertical="center"/>
    </xf>
    <xf numFmtId="4" fontId="0" fillId="2" borderId="0" xfId="0" applyNumberFormat="1" applyFill="1" applyAlignment="1">
      <alignment vertical="center"/>
    </xf>
    <xf numFmtId="4" fontId="8" fillId="2" borderId="20" xfId="0" applyNumberFormat="1" applyFont="1" applyFill="1" applyBorder="1" applyAlignment="1">
      <alignment horizontal="center" vertical="center"/>
    </xf>
    <xf numFmtId="4" fontId="0" fillId="2" borderId="20" xfId="0" applyNumberFormat="1" applyFill="1" applyBorder="1" applyAlignment="1">
      <alignment horizontal="center" vertical="center"/>
    </xf>
    <xf numFmtId="2" fontId="0" fillId="0" borderId="0" xfId="0" applyNumberFormat="1" applyAlignment="1">
      <alignment horizontal="center"/>
    </xf>
    <xf numFmtId="4" fontId="0" fillId="7" borderId="0" xfId="0" applyNumberFormat="1" applyFont="1" applyFill="1" applyAlignment="1">
      <alignment horizontal="left" vertical="center"/>
    </xf>
    <xf numFmtId="4" fontId="44" fillId="7" borderId="0" xfId="0" applyNumberFormat="1" applyFont="1" applyFill="1" applyAlignment="1">
      <alignment horizontal="left" vertical="center"/>
    </xf>
    <xf numFmtId="4" fontId="0" fillId="7" borderId="20" xfId="0" applyNumberFormat="1" applyFont="1" applyFill="1" applyBorder="1" applyAlignment="1">
      <alignment horizontal="center" vertical="center"/>
    </xf>
    <xf numFmtId="4" fontId="8" fillId="7" borderId="20" xfId="0" applyNumberFormat="1" applyFont="1" applyFill="1" applyBorder="1" applyAlignment="1">
      <alignment horizontal="center" vertical="center"/>
    </xf>
    <xf numFmtId="165" fontId="0" fillId="21" borderId="18" xfId="0" applyNumberFormat="1" applyFill="1" applyBorder="1" applyAlignment="1">
      <alignment horizontal="center"/>
    </xf>
    <xf numFmtId="2" fontId="0" fillId="10" borderId="0" xfId="0" applyNumberFormat="1" applyFill="1" applyBorder="1" applyAlignment="1">
      <alignment horizontal="center"/>
    </xf>
    <xf numFmtId="2" fontId="8" fillId="4" borderId="20" xfId="0" applyNumberFormat="1" applyFont="1" applyFill="1" applyBorder="1" applyAlignment="1">
      <alignment horizontal="center" vertical="center"/>
    </xf>
    <xf numFmtId="165" fontId="0" fillId="10" borderId="18" xfId="0" applyNumberFormat="1" applyFill="1" applyBorder="1" applyAlignment="1">
      <alignment horizontal="center"/>
    </xf>
    <xf numFmtId="165" fontId="0" fillId="10" borderId="21" xfId="0" applyNumberFormat="1" applyFill="1" applyBorder="1" applyAlignment="1">
      <alignment horizontal="center"/>
    </xf>
    <xf numFmtId="165" fontId="0" fillId="21" borderId="17" xfId="0" applyNumberFormat="1" applyFill="1" applyBorder="1" applyAlignment="1">
      <alignment horizontal="center"/>
    </xf>
    <xf numFmtId="0" fontId="0" fillId="0" borderId="16" xfId="0" applyBorder="1" applyAlignment="1">
      <alignment horizontal="center"/>
    </xf>
    <xf numFmtId="0" fontId="0" fillId="0" borderId="24" xfId="0" applyBorder="1" applyAlignment="1">
      <alignment horizontal="center"/>
    </xf>
    <xf numFmtId="0" fontId="0" fillId="0" borderId="17" xfId="0" applyBorder="1" applyAlignment="1">
      <alignment horizontal="center"/>
    </xf>
    <xf numFmtId="2" fontId="0" fillId="10" borderId="20" xfId="0" applyNumberFormat="1" applyFill="1" applyBorder="1" applyAlignment="1">
      <alignment horizontal="center"/>
    </xf>
    <xf numFmtId="0" fontId="9" fillId="10" borderId="0" xfId="0" applyFont="1" applyFill="1" applyBorder="1"/>
    <xf numFmtId="0" fontId="45" fillId="0" borderId="38" xfId="0" applyFont="1" applyBorder="1" applyAlignment="1">
      <alignment horizontal="center"/>
    </xf>
    <xf numFmtId="2" fontId="0" fillId="10" borderId="18" xfId="0" applyNumberFormat="1" applyFill="1" applyBorder="1" applyAlignment="1">
      <alignment horizontal="center"/>
    </xf>
    <xf numFmtId="2" fontId="0" fillId="10" borderId="21" xfId="0" applyNumberFormat="1" applyFill="1" applyBorder="1" applyAlignment="1">
      <alignment horizontal="center"/>
    </xf>
    <xf numFmtId="0" fontId="35" fillId="12" borderId="0" xfId="0" applyFont="1" applyFill="1" applyBorder="1" applyAlignment="1">
      <alignment vertical="top" wrapText="1"/>
    </xf>
    <xf numFmtId="0" fontId="35" fillId="12" borderId="0" xfId="0" applyFont="1" applyFill="1" applyBorder="1" applyAlignment="1">
      <alignment vertical="top"/>
    </xf>
    <xf numFmtId="0" fontId="9" fillId="0" borderId="16" xfId="0" applyFont="1" applyBorder="1" applyAlignment="1">
      <alignment horizontal="center"/>
    </xf>
    <xf numFmtId="0" fontId="7" fillId="0" borderId="22" xfId="0" applyFont="1" applyBorder="1" applyAlignment="1">
      <alignment horizontal="center"/>
    </xf>
    <xf numFmtId="0" fontId="7" fillId="10" borderId="21" xfId="0" applyFont="1" applyFill="1" applyBorder="1" applyAlignment="1">
      <alignment horizontal="center"/>
    </xf>
    <xf numFmtId="4" fontId="9" fillId="0" borderId="11" xfId="0" applyNumberFormat="1" applyFont="1" applyBorder="1" applyAlignment="1">
      <alignment horizontal="right"/>
    </xf>
    <xf numFmtId="171" fontId="9" fillId="0" borderId="11" xfId="0" applyNumberFormat="1" applyFont="1" applyBorder="1" applyAlignment="1">
      <alignment horizontal="right"/>
    </xf>
    <xf numFmtId="0" fontId="9" fillId="0" borderId="13" xfId="0" applyFont="1" applyBorder="1" applyAlignment="1">
      <alignment horizontal="right"/>
    </xf>
    <xf numFmtId="0" fontId="9" fillId="0" borderId="24" xfId="0" applyFont="1" applyBorder="1" applyAlignment="1">
      <alignment horizontal="right"/>
    </xf>
    <xf numFmtId="0" fontId="9" fillId="0" borderId="16" xfId="0" applyFont="1" applyBorder="1" applyAlignment="1">
      <alignment horizontal="right"/>
    </xf>
    <xf numFmtId="0" fontId="9" fillId="0" borderId="17" xfId="0" applyFont="1" applyBorder="1" applyAlignment="1">
      <alignment horizontal="right"/>
    </xf>
    <xf numFmtId="0" fontId="9" fillId="0" borderId="13" xfId="0" applyFont="1" applyFill="1" applyBorder="1" applyAlignment="1">
      <alignment horizontal="right"/>
    </xf>
    <xf numFmtId="0" fontId="9" fillId="0" borderId="16" xfId="0" applyFont="1" applyFill="1" applyBorder="1" applyAlignment="1">
      <alignment horizontal="right"/>
    </xf>
    <xf numFmtId="0" fontId="9" fillId="0" borderId="17" xfId="0" applyFont="1" applyFill="1" applyBorder="1" applyAlignment="1">
      <alignment horizontal="right"/>
    </xf>
    <xf numFmtId="0" fontId="9" fillId="0" borderId="24" xfId="0" applyFont="1" applyFill="1" applyBorder="1" applyAlignment="1">
      <alignment horizontal="right"/>
    </xf>
    <xf numFmtId="4" fontId="9" fillId="0" borderId="20" xfId="0" applyNumberFormat="1" applyFont="1" applyBorder="1" applyAlignment="1">
      <alignment horizontal="right"/>
    </xf>
    <xf numFmtId="4" fontId="9" fillId="2" borderId="12" xfId="0" applyNumberFormat="1" applyFont="1" applyFill="1" applyBorder="1" applyAlignment="1">
      <alignment horizontal="right"/>
    </xf>
    <xf numFmtId="164" fontId="9" fillId="0" borderId="13" xfId="0" applyNumberFormat="1" applyFont="1" applyBorder="1" applyAlignment="1">
      <alignment horizontal="right"/>
    </xf>
    <xf numFmtId="4" fontId="9" fillId="11" borderId="11" xfId="0" applyNumberFormat="1" applyFont="1" applyFill="1" applyBorder="1" applyAlignment="1">
      <alignment horizontal="right"/>
    </xf>
    <xf numFmtId="2" fontId="9" fillId="0" borderId="11" xfId="0" applyNumberFormat="1" applyFont="1" applyBorder="1" applyAlignment="1">
      <alignment horizontal="right"/>
    </xf>
    <xf numFmtId="2" fontId="9" fillId="11" borderId="11" xfId="0" applyNumberFormat="1" applyFont="1" applyFill="1" applyBorder="1" applyAlignment="1">
      <alignment horizontal="right"/>
    </xf>
    <xf numFmtId="164" fontId="9" fillId="0" borderId="24" xfId="0" applyNumberFormat="1" applyFont="1" applyBorder="1" applyAlignment="1">
      <alignment horizontal="right"/>
    </xf>
    <xf numFmtId="2" fontId="9" fillId="0" borderId="20" xfId="0" applyNumberFormat="1" applyFont="1" applyBorder="1" applyAlignment="1">
      <alignment horizontal="right"/>
    </xf>
    <xf numFmtId="2" fontId="9" fillId="2" borderId="20" xfId="0" applyNumberFormat="1" applyFont="1" applyFill="1" applyBorder="1" applyAlignment="1">
      <alignment horizontal="right"/>
    </xf>
    <xf numFmtId="4" fontId="9" fillId="2" borderId="11" xfId="0" applyNumberFormat="1" applyFont="1" applyFill="1" applyBorder="1" applyAlignment="1">
      <alignment horizontal="right"/>
    </xf>
    <xf numFmtId="2" fontId="9" fillId="11" borderId="20" xfId="0" applyNumberFormat="1" applyFont="1" applyFill="1" applyBorder="1" applyAlignment="1">
      <alignment horizontal="right"/>
    </xf>
    <xf numFmtId="4" fontId="9" fillId="0" borderId="10" xfId="0" applyNumberFormat="1" applyFont="1" applyBorder="1" applyAlignment="1">
      <alignment horizontal="right"/>
    </xf>
    <xf numFmtId="4" fontId="9" fillId="11" borderId="12" xfId="0" applyNumberFormat="1" applyFont="1" applyFill="1" applyBorder="1" applyAlignment="1">
      <alignment horizontal="right"/>
    </xf>
    <xf numFmtId="4" fontId="9" fillId="11" borderId="10" xfId="0" applyNumberFormat="1" applyFont="1" applyFill="1" applyBorder="1" applyAlignment="1">
      <alignment horizontal="right"/>
    </xf>
    <xf numFmtId="4" fontId="9" fillId="2" borderId="10" xfId="0" applyNumberFormat="1" applyFont="1" applyFill="1" applyBorder="1" applyAlignment="1">
      <alignment horizontal="right"/>
    </xf>
    <xf numFmtId="164" fontId="0" fillId="3" borderId="15" xfId="0" applyNumberFormat="1" applyFill="1" applyBorder="1" applyAlignment="1">
      <alignment horizontal="right"/>
    </xf>
    <xf numFmtId="0" fontId="9" fillId="3" borderId="17" xfId="0" applyFont="1" applyFill="1" applyBorder="1"/>
    <xf numFmtId="171" fontId="15" fillId="16" borderId="6" xfId="0" applyNumberFormat="1" applyFont="1" applyFill="1" applyBorder="1" applyAlignment="1">
      <alignment vertical="center"/>
    </xf>
    <xf numFmtId="171" fontId="15" fillId="16" borderId="7" xfId="0" applyNumberFormat="1" applyFont="1" applyFill="1" applyBorder="1" applyAlignment="1">
      <alignment vertical="center"/>
    </xf>
    <xf numFmtId="171" fontId="15" fillId="16" borderId="7" xfId="0" applyNumberFormat="1" applyFont="1" applyFill="1" applyBorder="1" applyAlignment="1">
      <alignment horizontal="right" vertical="center"/>
    </xf>
    <xf numFmtId="171" fontId="21" fillId="16" borderId="4" xfId="0" applyNumberFormat="1" applyFont="1" applyFill="1" applyBorder="1" applyAlignment="1">
      <alignment horizontal="center" vertical="center"/>
    </xf>
    <xf numFmtId="170" fontId="21" fillId="16" borderId="4" xfId="0" applyNumberFormat="1" applyFont="1" applyFill="1" applyBorder="1" applyAlignment="1">
      <alignment vertical="center"/>
    </xf>
    <xf numFmtId="0" fontId="14" fillId="6" borderId="1" xfId="0" applyFont="1" applyFill="1" applyBorder="1" applyAlignment="1">
      <alignment vertical="center"/>
    </xf>
    <xf numFmtId="0" fontId="14" fillId="6" borderId="2" xfId="0" applyFont="1" applyFill="1" applyBorder="1" applyAlignment="1">
      <alignment vertical="center"/>
    </xf>
    <xf numFmtId="0" fontId="14" fillId="6" borderId="4" xfId="0" applyFont="1" applyFill="1" applyBorder="1" applyAlignment="1">
      <alignment vertical="center"/>
    </xf>
    <xf numFmtId="0" fontId="14" fillId="6" borderId="0" xfId="0" applyFont="1" applyFill="1" applyBorder="1" applyAlignment="1">
      <alignment vertical="center"/>
    </xf>
    <xf numFmtId="0" fontId="0" fillId="6" borderId="4" xfId="0" applyFont="1" applyFill="1" applyBorder="1" applyAlignment="1">
      <alignment vertical="center"/>
    </xf>
    <xf numFmtId="0" fontId="0" fillId="6" borderId="6" xfId="0" applyFont="1" applyFill="1" applyBorder="1" applyAlignment="1">
      <alignment vertical="center"/>
    </xf>
    <xf numFmtId="0" fontId="0" fillId="6" borderId="7" xfId="0" applyFont="1" applyFill="1" applyBorder="1" applyAlignment="1">
      <alignment vertical="center"/>
    </xf>
    <xf numFmtId="0" fontId="19" fillId="15" borderId="40" xfId="0" applyFont="1" applyFill="1" applyBorder="1" applyAlignment="1">
      <alignment horizontal="center" vertical="center"/>
    </xf>
    <xf numFmtId="0" fontId="46" fillId="15" borderId="40" xfId="0" applyFont="1" applyFill="1" applyBorder="1" applyAlignment="1">
      <alignment horizontal="center" vertical="center"/>
    </xf>
    <xf numFmtId="0" fontId="19" fillId="15" borderId="41" xfId="0" applyFont="1" applyFill="1" applyBorder="1" applyAlignment="1">
      <alignment horizontal="center" vertical="center"/>
    </xf>
    <xf numFmtId="171" fontId="22" fillId="16" borderId="4" xfId="0" applyNumberFormat="1" applyFont="1" applyFill="1" applyBorder="1" applyAlignment="1">
      <alignment horizontal="center" vertical="center"/>
    </xf>
    <xf numFmtId="171" fontId="15" fillId="16" borderId="4" xfId="0" applyNumberFormat="1" applyFont="1" applyFill="1" applyBorder="1" applyAlignment="1">
      <alignment horizontal="center" vertical="center"/>
    </xf>
    <xf numFmtId="171" fontId="15" fillId="16" borderId="6" xfId="0" applyNumberFormat="1" applyFont="1" applyFill="1" applyBorder="1" applyAlignment="1">
      <alignment horizontal="center" vertical="center"/>
    </xf>
    <xf numFmtId="170" fontId="21" fillId="16" borderId="0" xfId="0" applyNumberFormat="1" applyFont="1" applyFill="1" applyBorder="1" applyAlignment="1">
      <alignment vertical="center"/>
    </xf>
    <xf numFmtId="170" fontId="21" fillId="16" borderId="18" xfId="0" applyNumberFormat="1" applyFont="1" applyFill="1" applyBorder="1" applyAlignment="1">
      <alignment vertical="center"/>
    </xf>
    <xf numFmtId="4" fontId="15" fillId="16" borderId="18" xfId="0" applyNumberFormat="1" applyFont="1" applyFill="1" applyBorder="1" applyAlignment="1">
      <alignment vertical="center"/>
    </xf>
    <xf numFmtId="4" fontId="15" fillId="16" borderId="13" xfId="0" applyNumberFormat="1" applyFont="1" applyFill="1" applyBorder="1" applyAlignment="1">
      <alignment vertical="center"/>
    </xf>
    <xf numFmtId="170" fontId="21" fillId="16" borderId="42" xfId="0" applyNumberFormat="1" applyFont="1" applyFill="1" applyBorder="1" applyAlignment="1">
      <alignment vertical="center"/>
    </xf>
    <xf numFmtId="4" fontId="15" fillId="16" borderId="43" xfId="0" applyNumberFormat="1" applyFont="1" applyFill="1" applyBorder="1" applyAlignment="1">
      <alignment vertical="center"/>
    </xf>
    <xf numFmtId="171" fontId="21" fillId="16" borderId="25" xfId="0" applyNumberFormat="1" applyFont="1" applyFill="1" applyBorder="1" applyAlignment="1">
      <alignment horizontal="center" vertical="center"/>
    </xf>
    <xf numFmtId="3" fontId="9" fillId="0" borderId="23" xfId="0" applyNumberFormat="1" applyFont="1" applyFill="1" applyBorder="1" applyAlignment="1" applyProtection="1">
      <alignment horizontal="center" vertical="center"/>
    </xf>
    <xf numFmtId="0" fontId="13" fillId="9" borderId="0" xfId="0" applyFont="1" applyFill="1" applyBorder="1" applyAlignment="1">
      <alignment horizontal="center" vertical="center" wrapText="1"/>
    </xf>
    <xf numFmtId="0" fontId="27" fillId="17" borderId="0" xfId="0" applyFont="1" applyFill="1" applyAlignment="1">
      <alignment horizontal="center" vertical="center" wrapText="1"/>
    </xf>
    <xf numFmtId="0" fontId="28" fillId="4" borderId="0" xfId="0" applyFont="1" applyFill="1" applyAlignment="1">
      <alignment horizontal="center" vertical="center" wrapText="1"/>
    </xf>
    <xf numFmtId="0" fontId="29" fillId="0" borderId="0" xfId="0" applyFont="1" applyAlignment="1">
      <alignment horizontal="left" vertical="center"/>
    </xf>
    <xf numFmtId="0" fontId="35" fillId="12" borderId="0" xfId="0" applyFont="1" applyFill="1" applyBorder="1" applyAlignment="1">
      <alignment horizontal="left" vertical="top" wrapText="1"/>
    </xf>
    <xf numFmtId="0" fontId="35" fillId="12" borderId="0" xfId="0" applyFont="1" applyFill="1" applyAlignment="1">
      <alignment horizontal="left" vertical="top" wrapText="1"/>
    </xf>
    <xf numFmtId="4" fontId="38" fillId="12" borderId="0" xfId="0" applyNumberFormat="1" applyFont="1" applyFill="1" applyAlignment="1">
      <alignment horizontal="left" vertical="center"/>
    </xf>
    <xf numFmtId="0" fontId="35" fillId="12" borderId="0" xfId="0" applyFont="1" applyFill="1" applyAlignment="1">
      <alignment horizontal="left" vertical="center"/>
    </xf>
    <xf numFmtId="0" fontId="35" fillId="12" borderId="0" xfId="0" applyFont="1" applyFill="1" applyBorder="1" applyAlignment="1">
      <alignment horizontal="justify" vertical="center"/>
    </xf>
    <xf numFmtId="4" fontId="35" fillId="12" borderId="0" xfId="0" applyNumberFormat="1" applyFont="1" applyFill="1" applyAlignment="1">
      <alignment horizontal="justify" vertical="top"/>
    </xf>
    <xf numFmtId="0" fontId="35" fillId="12" borderId="0" xfId="0" applyFont="1" applyFill="1" applyBorder="1" applyAlignment="1">
      <alignment horizontal="justify" vertical="center" wrapText="1"/>
    </xf>
    <xf numFmtId="0" fontId="35" fillId="12" borderId="0" xfId="0" applyFont="1" applyFill="1" applyBorder="1" applyAlignment="1">
      <alignment horizontal="justify" vertical="top"/>
    </xf>
    <xf numFmtId="0" fontId="9" fillId="6" borderId="0" xfId="0" applyFont="1" applyFill="1" applyBorder="1" applyAlignment="1">
      <alignment horizontal="left" vertical="center"/>
    </xf>
    <xf numFmtId="0" fontId="4" fillId="13" borderId="0" xfId="0" applyFont="1" applyFill="1" applyBorder="1" applyAlignment="1">
      <alignment horizontal="left" vertical="center"/>
    </xf>
    <xf numFmtId="3" fontId="1" fillId="10" borderId="31" xfId="0" applyNumberFormat="1" applyFont="1" applyFill="1" applyBorder="1" applyAlignment="1" applyProtection="1">
      <alignment horizontal="center" vertical="center"/>
      <protection locked="0"/>
    </xf>
    <xf numFmtId="3" fontId="1" fillId="10" borderId="32" xfId="0" applyNumberFormat="1" applyFont="1" applyFill="1" applyBorder="1" applyAlignment="1" applyProtection="1">
      <alignment horizontal="center" vertical="center"/>
      <protection locked="0"/>
    </xf>
    <xf numFmtId="3" fontId="1" fillId="10" borderId="33" xfId="0" applyNumberFormat="1" applyFont="1" applyFill="1" applyBorder="1" applyAlignment="1" applyProtection="1">
      <alignment horizontal="center" vertical="center"/>
      <protection locked="0"/>
    </xf>
    <xf numFmtId="0" fontId="9" fillId="18" borderId="0" xfId="0" applyFont="1" applyFill="1" applyBorder="1" applyAlignment="1">
      <alignment horizontal="center" vertical="center"/>
    </xf>
    <xf numFmtId="0" fontId="0" fillId="13" borderId="0" xfId="0" applyFill="1" applyBorder="1" applyAlignment="1">
      <alignment horizontal="center" vertical="center"/>
    </xf>
    <xf numFmtId="0" fontId="4" fillId="23" borderId="20" xfId="0" applyFont="1" applyFill="1" applyBorder="1" applyAlignment="1">
      <alignment horizontal="center" vertical="center" wrapText="1"/>
    </xf>
    <xf numFmtId="4" fontId="10" fillId="23" borderId="0" xfId="0" applyNumberFormat="1" applyFont="1" applyFill="1" applyBorder="1" applyAlignment="1">
      <alignment horizontal="center" vertical="center"/>
    </xf>
    <xf numFmtId="0" fontId="4" fillId="4" borderId="0" xfId="0" applyFont="1" applyFill="1" applyBorder="1" applyAlignment="1">
      <alignment horizontal="center" vertical="center"/>
    </xf>
    <xf numFmtId="0" fontId="4" fillId="4" borderId="20"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8" borderId="0" xfId="0" applyFont="1" applyFill="1" applyBorder="1" applyAlignment="1">
      <alignment horizontal="center" vertical="center" wrapText="1"/>
    </xf>
    <xf numFmtId="0" fontId="4" fillId="8" borderId="20" xfId="0" applyFont="1" applyFill="1" applyBorder="1" applyAlignment="1">
      <alignment horizontal="center" vertical="center" wrapText="1"/>
    </xf>
    <xf numFmtId="0" fontId="4" fillId="5" borderId="0" xfId="0" applyFont="1" applyFill="1" applyBorder="1" applyAlignment="1">
      <alignment horizontal="center" vertical="center"/>
    </xf>
    <xf numFmtId="0" fontId="4" fillId="5" borderId="20" xfId="0" applyFont="1" applyFill="1" applyBorder="1" applyAlignment="1">
      <alignment horizontal="center" vertical="center"/>
    </xf>
    <xf numFmtId="0" fontId="6" fillId="6" borderId="18" xfId="0" applyFont="1" applyFill="1" applyBorder="1" applyAlignment="1">
      <alignment horizontal="center" vertical="center" textRotation="90"/>
    </xf>
    <xf numFmtId="0" fontId="4" fillId="6" borderId="22"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20" xfId="0" applyFont="1" applyFill="1" applyBorder="1" applyAlignment="1">
      <alignment horizontal="center" vertical="center" wrapText="1"/>
    </xf>
    <xf numFmtId="0" fontId="1" fillId="19" borderId="0" xfId="0" applyFont="1" applyFill="1" applyBorder="1" applyAlignment="1">
      <alignment horizontal="center" vertical="center" wrapText="1"/>
    </xf>
    <xf numFmtId="0" fontId="1" fillId="19" borderId="20" xfId="0" applyFont="1" applyFill="1" applyBorder="1" applyAlignment="1">
      <alignment horizontal="center" vertical="center" wrapText="1"/>
    </xf>
    <xf numFmtId="0" fontId="26" fillId="12" borderId="0" xfId="0" applyFont="1" applyFill="1" applyBorder="1" applyAlignment="1">
      <alignment horizontal="center" vertical="center"/>
    </xf>
    <xf numFmtId="0" fontId="37" fillId="13" borderId="0" xfId="0" applyFont="1" applyFill="1" applyBorder="1" applyAlignment="1">
      <alignment horizontal="center" vertical="center"/>
    </xf>
    <xf numFmtId="0" fontId="23" fillId="14" borderId="0" xfId="0" applyFont="1" applyFill="1" applyBorder="1" applyAlignment="1">
      <alignment horizontal="left" vertical="center"/>
    </xf>
    <xf numFmtId="0" fontId="23" fillId="14" borderId="0" xfId="0" applyFont="1" applyFill="1" applyBorder="1" applyAlignment="1">
      <alignment horizontal="center" vertical="center"/>
    </xf>
    <xf numFmtId="0" fontId="19" fillId="15" borderId="6"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26" xfId="0" applyFont="1" applyFill="1" applyBorder="1" applyAlignment="1">
      <alignment horizontal="center" vertical="center"/>
    </xf>
    <xf numFmtId="0" fontId="19" fillId="15" borderId="30" xfId="0" applyFont="1" applyFill="1" applyBorder="1" applyAlignment="1">
      <alignment horizontal="center" vertical="center"/>
    </xf>
    <xf numFmtId="4" fontId="22" fillId="16" borderId="22" xfId="0" applyNumberFormat="1" applyFont="1" applyFill="1" applyBorder="1" applyAlignment="1">
      <alignment horizontal="center" vertical="center"/>
    </xf>
    <xf numFmtId="4" fontId="22" fillId="16" borderId="0" xfId="0" applyNumberFormat="1" applyFont="1" applyFill="1" applyBorder="1" applyAlignment="1">
      <alignment horizontal="center" vertical="center"/>
    </xf>
    <xf numFmtId="4" fontId="21" fillId="16" borderId="22" xfId="0" applyNumberFormat="1" applyFont="1" applyFill="1" applyBorder="1" applyAlignment="1">
      <alignment horizontal="center" vertical="center"/>
    </xf>
    <xf numFmtId="4" fontId="21" fillId="16" borderId="0" xfId="0" applyNumberFormat="1" applyFont="1" applyFill="1" applyBorder="1" applyAlignment="1">
      <alignment horizontal="center" vertical="center"/>
    </xf>
    <xf numFmtId="171" fontId="21" fillId="16" borderId="26" xfId="0" applyNumberFormat="1" applyFont="1" applyFill="1" applyBorder="1" applyAlignment="1">
      <alignment horizontal="center" vertical="center"/>
    </xf>
    <xf numFmtId="171" fontId="21" fillId="16" borderId="7" xfId="0" applyNumberFormat="1" applyFont="1" applyFill="1" applyBorder="1" applyAlignment="1">
      <alignment horizontal="center" vertical="center"/>
    </xf>
    <xf numFmtId="4" fontId="22" fillId="16" borderId="4" xfId="0" applyNumberFormat="1" applyFont="1" applyFill="1" applyBorder="1" applyAlignment="1">
      <alignment horizontal="center" vertical="center"/>
    </xf>
    <xf numFmtId="4" fontId="22" fillId="16" borderId="18" xfId="0" applyNumberFormat="1" applyFont="1" applyFill="1" applyBorder="1" applyAlignment="1">
      <alignment horizontal="center" vertical="center"/>
    </xf>
    <xf numFmtId="4" fontId="21" fillId="16" borderId="4" xfId="0" applyNumberFormat="1" applyFont="1" applyFill="1" applyBorder="1" applyAlignment="1">
      <alignment horizontal="center" vertical="center"/>
    </xf>
    <xf numFmtId="4" fontId="21" fillId="16" borderId="18" xfId="0" applyNumberFormat="1" applyFont="1" applyFill="1" applyBorder="1" applyAlignment="1">
      <alignment horizontal="center" vertical="center"/>
    </xf>
    <xf numFmtId="171" fontId="21" fillId="16" borderId="6" xfId="0" applyNumberFormat="1" applyFont="1" applyFill="1" applyBorder="1" applyAlignment="1">
      <alignment horizontal="center" vertical="center"/>
    </xf>
    <xf numFmtId="171" fontId="21" fillId="16" borderId="30" xfId="0" applyNumberFormat="1" applyFont="1" applyFill="1" applyBorder="1" applyAlignment="1">
      <alignment horizontal="center" vertical="center"/>
    </xf>
    <xf numFmtId="0" fontId="14" fillId="6" borderId="1" xfId="0" applyFont="1" applyFill="1" applyBorder="1" applyAlignment="1">
      <alignment horizontal="left" vertical="center"/>
    </xf>
    <xf numFmtId="0" fontId="14" fillId="6" borderId="2" xfId="0" applyFont="1" applyFill="1" applyBorder="1" applyAlignment="1">
      <alignment horizontal="left" vertical="center"/>
    </xf>
    <xf numFmtId="0" fontId="14" fillId="6" borderId="3" xfId="0" applyFont="1" applyFill="1" applyBorder="1" applyAlignment="1">
      <alignment horizontal="left" vertical="center"/>
    </xf>
    <xf numFmtId="0" fontId="14" fillId="6" borderId="4" xfId="0" applyFont="1" applyFill="1" applyBorder="1" applyAlignment="1">
      <alignment horizontal="left" vertical="center"/>
    </xf>
    <xf numFmtId="0" fontId="14" fillId="6" borderId="0" xfId="0" applyFont="1" applyFill="1" applyBorder="1" applyAlignment="1">
      <alignment horizontal="left" vertical="center"/>
    </xf>
    <xf numFmtId="0" fontId="14" fillId="6" borderId="5" xfId="0" applyFont="1" applyFill="1" applyBorder="1" applyAlignment="1">
      <alignment horizontal="left" vertical="center"/>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0" fillId="6" borderId="8" xfId="0" applyFont="1" applyFill="1" applyBorder="1" applyAlignment="1">
      <alignment horizontal="left" vertical="center"/>
    </xf>
    <xf numFmtId="0" fontId="19" fillId="15" borderId="24" xfId="0" applyFont="1" applyFill="1" applyBorder="1" applyAlignment="1">
      <alignment horizontal="center" vertical="center"/>
    </xf>
    <xf numFmtId="0" fontId="19" fillId="15" borderId="17"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0"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37" xfId="0" applyFont="1" applyFill="1" applyBorder="1" applyAlignment="1">
      <alignment horizontal="center" vertical="center"/>
    </xf>
    <xf numFmtId="0" fontId="13" fillId="12" borderId="0" xfId="0" applyFont="1" applyFill="1" applyBorder="1" applyAlignment="1">
      <alignment horizontal="center" vertical="center"/>
    </xf>
    <xf numFmtId="0" fontId="4" fillId="13" borderId="0" xfId="0" applyFont="1" applyFill="1" applyBorder="1" applyAlignment="1">
      <alignment horizontal="center" vertical="center"/>
    </xf>
    <xf numFmtId="0" fontId="16" fillId="14" borderId="0" xfId="0" applyFont="1" applyFill="1" applyBorder="1" applyAlignment="1">
      <alignment horizontal="center" vertical="center"/>
    </xf>
    <xf numFmtId="0" fontId="17" fillId="15" borderId="35" xfId="0" applyFont="1" applyFill="1" applyBorder="1" applyAlignment="1">
      <alignment horizontal="center" vertical="center"/>
    </xf>
    <xf numFmtId="0" fontId="17" fillId="15" borderId="28" xfId="0" applyFont="1" applyFill="1" applyBorder="1" applyAlignment="1">
      <alignment horizontal="center" vertical="center"/>
    </xf>
    <xf numFmtId="0" fontId="17" fillId="15" borderId="29" xfId="0" applyFont="1" applyFill="1" applyBorder="1" applyAlignment="1">
      <alignment horizontal="center" vertical="center"/>
    </xf>
    <xf numFmtId="0" fontId="19" fillId="15" borderId="39" xfId="0" applyFont="1" applyFill="1" applyBorder="1" applyAlignment="1">
      <alignment horizontal="center" vertical="center"/>
    </xf>
    <xf numFmtId="0" fontId="19" fillId="15" borderId="16" xfId="0" applyFont="1" applyFill="1" applyBorder="1" applyAlignment="1">
      <alignment horizontal="center" vertical="center"/>
    </xf>
    <xf numFmtId="0" fontId="17" fillId="15" borderId="4" xfId="0" applyFont="1" applyFill="1" applyBorder="1" applyAlignment="1">
      <alignment horizontal="center" vertical="center"/>
    </xf>
    <xf numFmtId="0" fontId="17" fillId="15" borderId="0" xfId="0" applyFont="1" applyFill="1" applyBorder="1" applyAlignment="1">
      <alignment horizontal="center" vertical="center"/>
    </xf>
    <xf numFmtId="0" fontId="14" fillId="2" borderId="14" xfId="0" applyFont="1" applyFill="1" applyBorder="1" applyAlignment="1">
      <alignment horizontal="center" vertical="center"/>
    </xf>
    <xf numFmtId="0" fontId="14" fillId="2" borderId="15" xfId="0" applyFont="1" applyFill="1" applyBorder="1" applyAlignment="1">
      <alignment horizontal="center" vertical="center"/>
    </xf>
    <xf numFmtId="0" fontId="9" fillId="10" borderId="24" xfId="0" applyFont="1" applyFill="1" applyBorder="1" applyAlignment="1">
      <alignment horizontal="center"/>
    </xf>
    <xf numFmtId="0" fontId="9" fillId="10" borderId="16" xfId="0" applyFont="1" applyFill="1" applyBorder="1" applyAlignment="1">
      <alignment horizontal="center"/>
    </xf>
    <xf numFmtId="0" fontId="9" fillId="0" borderId="24" xfId="0" applyFont="1" applyBorder="1" applyAlignment="1">
      <alignment horizontal="center"/>
    </xf>
    <xf numFmtId="0" fontId="9" fillId="0" borderId="16" xfId="0" applyFont="1" applyBorder="1" applyAlignment="1">
      <alignment horizontal="center"/>
    </xf>
    <xf numFmtId="0" fontId="9" fillId="10" borderId="17" xfId="0" applyFont="1" applyFill="1" applyBorder="1" applyAlignment="1">
      <alignment horizontal="center"/>
    </xf>
    <xf numFmtId="0" fontId="9" fillId="0" borderId="17" xfId="0" applyFont="1" applyBorder="1" applyAlignment="1">
      <alignment horizontal="center"/>
    </xf>
    <xf numFmtId="0" fontId="7" fillId="0" borderId="0" xfId="0" applyFont="1" applyBorder="1" applyAlignment="1">
      <alignment horizontal="center" vertical="center"/>
    </xf>
    <xf numFmtId="0" fontId="7" fillId="0" borderId="20"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1" fillId="0" borderId="17" xfId="0" applyFont="1" applyBorder="1" applyAlignment="1">
      <alignment horizontal="center" vertical="center"/>
    </xf>
    <xf numFmtId="0" fontId="1" fillId="0" borderId="21"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24"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xf>
    <xf numFmtId="0" fontId="1" fillId="0" borderId="0" xfId="0" applyFont="1" applyAlignment="1">
      <alignment horizontal="center"/>
    </xf>
    <xf numFmtId="0" fontId="1" fillId="0" borderId="24"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8" fillId="3" borderId="13" xfId="0" applyFont="1" applyFill="1" applyBorder="1" applyAlignment="1">
      <alignment horizontal="center" vertical="center"/>
    </xf>
    <xf numFmtId="0" fontId="8" fillId="3" borderId="15" xfId="0" applyFont="1" applyFill="1" applyBorder="1" applyAlignment="1">
      <alignment horizontal="center" vertical="center"/>
    </xf>
    <xf numFmtId="0" fontId="9" fillId="10" borderId="22" xfId="0" applyFont="1" applyFill="1" applyBorder="1" applyAlignment="1">
      <alignment horizontal="center"/>
    </xf>
    <xf numFmtId="0" fontId="9" fillId="10" borderId="0" xfId="0" applyFont="1" applyFill="1" applyBorder="1" applyAlignment="1">
      <alignment horizontal="center"/>
    </xf>
    <xf numFmtId="0" fontId="12" fillId="0" borderId="24" xfId="0" applyFont="1" applyFill="1" applyBorder="1" applyAlignment="1">
      <alignment horizontal="center" vertical="center"/>
    </xf>
    <xf numFmtId="0" fontId="12" fillId="0" borderId="22" xfId="0" applyFont="1" applyFill="1" applyBorder="1" applyAlignment="1">
      <alignment horizontal="center" vertical="center"/>
    </xf>
    <xf numFmtId="0" fontId="7" fillId="0" borderId="22" xfId="0" applyFont="1" applyBorder="1" applyAlignment="1">
      <alignment horizontal="center" vertical="center"/>
    </xf>
    <xf numFmtId="0" fontId="7" fillId="0" borderId="19" xfId="0" applyFont="1" applyBorder="1" applyAlignment="1">
      <alignment horizontal="center" vertical="center"/>
    </xf>
    <xf numFmtId="0" fontId="1" fillId="0" borderId="22" xfId="0" applyFont="1" applyBorder="1" applyAlignment="1">
      <alignment horizontal="center" vertical="center"/>
    </xf>
    <xf numFmtId="0" fontId="1" fillId="0" borderId="0" xfId="0" applyFont="1" applyBorder="1" applyAlignment="1">
      <alignment horizontal="center" vertical="center"/>
    </xf>
    <xf numFmtId="0" fontId="1" fillId="0" borderId="18" xfId="0" applyFont="1" applyBorder="1" applyAlignment="1">
      <alignment horizontal="center" vertical="center"/>
    </xf>
    <xf numFmtId="0" fontId="7" fillId="0" borderId="24" xfId="0" applyFont="1" applyBorder="1" applyAlignment="1">
      <alignment horizontal="center"/>
    </xf>
    <xf numFmtId="0" fontId="7" fillId="0" borderId="22" xfId="0" applyFont="1" applyBorder="1" applyAlignment="1">
      <alignment horizontal="center"/>
    </xf>
    <xf numFmtId="0" fontId="7" fillId="0" borderId="18" xfId="0" applyFont="1" applyBorder="1" applyAlignment="1">
      <alignment horizontal="center" vertical="center"/>
    </xf>
    <xf numFmtId="0" fontId="7" fillId="0" borderId="21" xfId="0" applyFont="1" applyBorder="1" applyAlignment="1">
      <alignment horizontal="center" vertical="center"/>
    </xf>
  </cellXfs>
  <cellStyles count="3">
    <cellStyle name="Normal" xfId="0" builtinId="0"/>
    <cellStyle name="Normal 2" xfId="1"/>
    <cellStyle name="Standard 2" xfId="2"/>
  </cellStyles>
  <dxfs count="0"/>
  <tableStyles count="0" defaultTableStyle="TableStyleMedium2" defaultPivotStyle="PivotStyleLight16"/>
  <colors>
    <mruColors>
      <color rgb="FFE6E6E6"/>
      <color rgb="FFFFFFF3"/>
      <color rgb="FFD7D7D7"/>
      <color rgb="FFB8B8B8"/>
      <color rgb="FFFFFFEB"/>
      <color rgb="FFFFFFDD"/>
      <color rgb="FFFFFFCC"/>
      <color rgb="FFFFE1FF"/>
      <color rgb="FFFFCC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739588</xdr:colOff>
      <xdr:row>9</xdr:row>
      <xdr:rowOff>0</xdr:rowOff>
    </xdr:from>
    <xdr:to>
      <xdr:col>18</xdr:col>
      <xdr:colOff>1</xdr:colOff>
      <xdr:row>51</xdr:row>
      <xdr:rowOff>33618</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48515" b="29624"/>
        <a:stretch/>
      </xdr:blipFill>
      <xdr:spPr>
        <a:xfrm>
          <a:off x="2263588" y="1743075"/>
          <a:ext cx="11452413" cy="8034618"/>
        </a:xfrm>
        <a:prstGeom prst="rect">
          <a:avLst/>
        </a:prstGeom>
      </xdr:spPr>
    </xdr:pic>
    <xdr:clientData fLocksWithSheet="0" fPrintsWithSheet="0"/>
  </xdr:twoCellAnchor>
  <mc:AlternateContent xmlns:mc="http://schemas.openxmlformats.org/markup-compatibility/2006">
    <mc:Choice xmlns:a14="http://schemas.microsoft.com/office/drawing/2010/main" Requires="a14">
      <xdr:twoCellAnchor>
        <xdr:from>
          <xdr:col>0</xdr:col>
          <xdr:colOff>28575</xdr:colOff>
          <xdr:row>23</xdr:row>
          <xdr:rowOff>76200</xdr:rowOff>
        </xdr:from>
        <xdr:to>
          <xdr:col>3</xdr:col>
          <xdr:colOff>9525</xdr:colOff>
          <xdr:row>27</xdr:row>
          <xdr:rowOff>66675</xdr:rowOff>
        </xdr:to>
        <xdr:sp macro="" textlink="">
          <xdr:nvSpPr>
            <xdr:cNvPr id="16385" name="Button 1" hidden="1">
              <a:extLst>
                <a:ext uri="{63B3BB69-23CF-44E3-9099-C40C66FF867C}">
                  <a14:compatExt spid="_x0000_s16385"/>
                </a:ext>
                <a:ext uri="{FF2B5EF4-FFF2-40B4-BE49-F238E27FC236}">
                  <a16:creationId xmlns:a16="http://schemas.microsoft.com/office/drawing/2014/main" xmlns="" id="{00000000-0008-0000-0000-000001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ca-ES" sz="2000" b="1" i="0" u="none" strike="noStrike" baseline="0">
                  <a:solidFill>
                    <a:srgbClr val="660066"/>
                  </a:solidFill>
                  <a:latin typeface="Calibri"/>
                </a:rPr>
                <a:t>IR A GUÍA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32</xdr:row>
          <xdr:rowOff>123825</xdr:rowOff>
        </xdr:from>
        <xdr:to>
          <xdr:col>3</xdr:col>
          <xdr:colOff>104775</xdr:colOff>
          <xdr:row>36</xdr:row>
          <xdr:rowOff>142875</xdr:rowOff>
        </xdr:to>
        <xdr:sp macro="" textlink="">
          <xdr:nvSpPr>
            <xdr:cNvPr id="16386" name="Button 2" hidden="1">
              <a:extLst>
                <a:ext uri="{63B3BB69-23CF-44E3-9099-C40C66FF867C}">
                  <a14:compatExt spid="_x0000_s16386"/>
                </a:ext>
                <a:ext uri="{FF2B5EF4-FFF2-40B4-BE49-F238E27FC236}">
                  <a16:creationId xmlns:a16="http://schemas.microsoft.com/office/drawing/2014/main" xmlns="" id="{00000000-0008-0000-0000-000002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ca-ES" sz="2000" b="1" i="0" u="none" strike="noStrike" baseline="0">
                  <a:solidFill>
                    <a:srgbClr val="660066"/>
                  </a:solidFill>
                  <a:latin typeface="Calibri"/>
                </a:rPr>
                <a:t>IR A ENTRADA</a:t>
              </a:r>
            </a:p>
            <a:p>
              <a:pPr algn="ctr" rtl="0">
                <a:defRPr sz="1000"/>
              </a:pPr>
              <a:r>
                <a:rPr lang="ca-ES" sz="2000" b="1" i="0" u="none" strike="noStrike" baseline="0">
                  <a:solidFill>
                    <a:srgbClr val="660066"/>
                  </a:solidFill>
                  <a:latin typeface="Calibri"/>
                </a:rPr>
                <a:t>DE DATOS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41</xdr:row>
          <xdr:rowOff>190500</xdr:rowOff>
        </xdr:from>
        <xdr:to>
          <xdr:col>3</xdr:col>
          <xdr:colOff>66675</xdr:colOff>
          <xdr:row>45</xdr:row>
          <xdr:rowOff>190500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xmlns="" id="{00000000-0008-0000-0000-000003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ca-ES" sz="2000" b="1" i="0" u="none" strike="noStrike" baseline="0">
                  <a:solidFill>
                    <a:srgbClr val="660066"/>
                  </a:solidFill>
                  <a:latin typeface="Calibri"/>
                </a:rPr>
                <a:t>IR A RESULTADOS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47625</xdr:colOff>
          <xdr:row>13</xdr:row>
          <xdr:rowOff>142875</xdr:rowOff>
        </xdr:from>
        <xdr:to>
          <xdr:col>3</xdr:col>
          <xdr:colOff>28575</xdr:colOff>
          <xdr:row>17</xdr:row>
          <xdr:rowOff>180975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xmlns="" id="{00000000-0008-0000-0000-0000044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ca-ES" sz="2000" b="1" i="0" u="none" strike="noStrike" baseline="0">
                  <a:solidFill>
                    <a:srgbClr val="660066"/>
                  </a:solidFill>
                  <a:latin typeface="Calibri"/>
                </a:rPr>
                <a:t>IR A PRESENTACIÓN</a:t>
              </a:r>
            </a:p>
          </xdr:txBody>
        </xdr:sp>
        <xdr:clientData fPrintsWithSheet="0"/>
      </xdr:twoCellAnchor>
    </mc:Choice>
    <mc:Fallback/>
  </mc:AlternateContent>
  <xdr:twoCellAnchor>
    <xdr:from>
      <xdr:col>0</xdr:col>
      <xdr:colOff>10886</xdr:colOff>
      <xdr:row>0</xdr:row>
      <xdr:rowOff>0</xdr:rowOff>
    </xdr:from>
    <xdr:to>
      <xdr:col>5</xdr:col>
      <xdr:colOff>10886</xdr:colOff>
      <xdr:row>4</xdr:row>
      <xdr:rowOff>156031</xdr:rowOff>
    </xdr:to>
    <xdr:pic>
      <xdr:nvPicPr>
        <xdr:cNvPr id="8" name="Imagen 7">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886" y="0"/>
          <a:ext cx="3973286" cy="950688"/>
        </a:xfrm>
        <a:prstGeom prst="rect">
          <a:avLst/>
        </a:prstGeom>
        <a:solidFill>
          <a:srgbClr val="FFFFFF"/>
        </a:solidFill>
        <a:ln>
          <a:noFill/>
        </a:ln>
        <a:extLs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397435</xdr:colOff>
      <xdr:row>74</xdr:row>
      <xdr:rowOff>30756</xdr:rowOff>
    </xdr:to>
    <xdr:pic>
      <xdr:nvPicPr>
        <xdr:cNvPr id="3" name="Imagen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0" y="1075765"/>
          <a:ext cx="8286376" cy="122227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3</xdr:col>
      <xdr:colOff>66675</xdr:colOff>
      <xdr:row>9</xdr:row>
      <xdr:rowOff>120967</xdr:rowOff>
    </xdr:to>
    <xdr:pic>
      <xdr:nvPicPr>
        <xdr:cNvPr id="2" name="Imagen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LineDrawing/>
                  </a14:imgEffect>
                </a14:imgLayer>
              </a14:imgProps>
            </a:ext>
            <a:ext uri="{28A0092B-C50C-407E-A947-70E740481C1C}">
              <a14:useLocalDpi xmlns:a14="http://schemas.microsoft.com/office/drawing/2010/main" val="0"/>
            </a:ext>
          </a:extLst>
        </a:blip>
        <a:stretch>
          <a:fillRect/>
        </a:stretch>
      </xdr:blipFill>
      <xdr:spPr>
        <a:xfrm>
          <a:off x="0" y="47624"/>
          <a:ext cx="2352675" cy="1787843"/>
        </a:xfrm>
        <a:prstGeom prst="rect">
          <a:avLst/>
        </a:prstGeom>
        <a:effectLst>
          <a:softEdge rad="12700"/>
        </a:effectLst>
      </xdr:spPr>
    </xdr:pic>
    <xdr:clientData/>
  </xdr:twoCellAnchor>
  <xdr:twoCellAnchor>
    <xdr:from>
      <xdr:col>3</xdr:col>
      <xdr:colOff>47626</xdr:colOff>
      <xdr:row>0</xdr:row>
      <xdr:rowOff>47625</xdr:rowOff>
    </xdr:from>
    <xdr:to>
      <xdr:col>15</xdr:col>
      <xdr:colOff>19051</xdr:colOff>
      <xdr:row>9</xdr:row>
      <xdr:rowOff>104775</xdr:rowOff>
    </xdr:to>
    <xdr:sp macro="" textlink="">
      <xdr:nvSpPr>
        <xdr:cNvPr id="3" name="CuadroTexto 1">
          <a:extLst>
            <a:ext uri="{FF2B5EF4-FFF2-40B4-BE49-F238E27FC236}">
              <a16:creationId xmlns:a16="http://schemas.microsoft.com/office/drawing/2014/main" xmlns="" id="{00000000-0008-0000-0200-000003000000}"/>
            </a:ext>
          </a:extLst>
        </xdr:cNvPr>
        <xdr:cNvSpPr txBox="1"/>
      </xdr:nvSpPr>
      <xdr:spPr>
        <a:xfrm>
          <a:off x="2333626" y="47625"/>
          <a:ext cx="9372600" cy="1771650"/>
        </a:xfrm>
        <a:prstGeom prst="rect">
          <a:avLst/>
        </a:prstGeom>
        <a:solidFill>
          <a:srgbClr val="FFF9F3"/>
        </a:solidFill>
        <a:ln w="9525" cmpd="sng">
          <a:noFill/>
        </a:ln>
        <a:effectLst>
          <a:outerShdw blurRad="50800" dist="50800" dir="5400000" algn="ctr" rotWithShape="0">
            <a:schemeClr val="accent6">
              <a:lumMod val="20000"/>
              <a:lumOff val="80000"/>
              <a:alpha val="41000"/>
            </a:schemeClr>
          </a:outerShdw>
        </a:effectLst>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600"/>
            </a:spcAft>
          </a:pPr>
          <a:r>
            <a:rPr lang="es-ES" sz="1400" b="0">
              <a:solidFill>
                <a:srgbClr val="181717"/>
              </a:solidFill>
              <a:effectLst/>
              <a:latin typeface="+mn-lt"/>
              <a:ea typeface="Times New Roman" panose="02020603050405020304" pitchFamily="18" charset="0"/>
              <a:cs typeface="Times New Roman" panose="02020603050405020304" pitchFamily="18" charset="0"/>
            </a:rPr>
            <a:t>Mediante </a:t>
          </a:r>
          <a:r>
            <a:rPr lang="es-ES" sz="1400">
              <a:solidFill>
                <a:srgbClr val="181717"/>
              </a:solidFill>
              <a:effectLst/>
              <a:latin typeface="+mn-lt"/>
              <a:ea typeface="Times New Roman" panose="02020603050405020304" pitchFamily="18" charset="0"/>
              <a:cs typeface="Times New Roman" panose="02020603050405020304" pitchFamily="18" charset="0"/>
            </a:rPr>
            <a:t>esta aplicación,</a:t>
          </a:r>
          <a:r>
            <a:rPr lang="es-ES" sz="1400" baseline="0">
              <a:solidFill>
                <a:srgbClr val="181717"/>
              </a:solidFill>
              <a:effectLst/>
              <a:latin typeface="+mn-lt"/>
              <a:ea typeface="Times New Roman" panose="02020603050405020304" pitchFamily="18" charset="0"/>
              <a:cs typeface="Times New Roman" panose="02020603050405020304" pitchFamily="18" charset="0"/>
            </a:rPr>
            <a:t> Vd. podrá </a:t>
          </a:r>
          <a:r>
            <a:rPr lang="es-ES" sz="1400">
              <a:solidFill>
                <a:srgbClr val="181717"/>
              </a:solidFill>
              <a:effectLst/>
              <a:latin typeface="+mn-lt"/>
              <a:ea typeface="Times New Roman" panose="02020603050405020304" pitchFamily="18" charset="0"/>
              <a:cs typeface="Times New Roman" panose="02020603050405020304" pitchFamily="18" charset="0"/>
            </a:rPr>
            <a:t>estimar las </a:t>
          </a:r>
          <a:r>
            <a:rPr lang="es-ES" sz="1400" b="1">
              <a:solidFill>
                <a:srgbClr val="181717"/>
              </a:solidFill>
              <a:effectLst/>
              <a:latin typeface="+mn-lt"/>
              <a:ea typeface="Times New Roman" panose="02020603050405020304" pitchFamily="18" charset="0"/>
              <a:cs typeface="Times New Roman" panose="02020603050405020304" pitchFamily="18" charset="0"/>
            </a:rPr>
            <a:t>emisiones de nitrógeno </a:t>
          </a:r>
          <a:r>
            <a:rPr lang="es-ES" sz="1400" b="0">
              <a:solidFill>
                <a:srgbClr val="181717"/>
              </a:solidFill>
              <a:effectLst/>
              <a:latin typeface="+mn-lt"/>
              <a:ea typeface="Times New Roman" panose="02020603050405020304" pitchFamily="18" charset="0"/>
              <a:cs typeface="Times New Roman" panose="02020603050405020304" pitchFamily="18" charset="0"/>
            </a:rPr>
            <a:t>en</a:t>
          </a:r>
          <a:r>
            <a:rPr lang="es-ES" sz="1400">
              <a:solidFill>
                <a:srgbClr val="181717"/>
              </a:solidFill>
              <a:effectLst/>
              <a:latin typeface="+mn-lt"/>
              <a:ea typeface="Times New Roman" panose="02020603050405020304" pitchFamily="18" charset="0"/>
              <a:cs typeface="Times New Roman" panose="02020603050405020304" pitchFamily="18" charset="0"/>
            </a:rPr>
            <a:t> su granja</a:t>
          </a:r>
          <a:r>
            <a:rPr lang="es-ES" sz="1400" baseline="0">
              <a:solidFill>
                <a:srgbClr val="181717"/>
              </a:solidFill>
              <a:effectLst/>
              <a:latin typeface="+mn-lt"/>
              <a:ea typeface="Times New Roman" panose="02020603050405020304" pitchFamily="18" charset="0"/>
              <a:cs typeface="Times New Roman" panose="02020603050405020304" pitchFamily="18" charset="0"/>
            </a:rPr>
            <a:t> </a:t>
          </a:r>
          <a:r>
            <a:rPr lang="es-ES" sz="1400" baseline="0">
              <a:solidFill>
                <a:schemeClr val="dk1"/>
              </a:solidFill>
              <a:effectLst/>
              <a:latin typeface="+mn-lt"/>
              <a:ea typeface="+mn-ea"/>
              <a:cs typeface="+mn-cs"/>
            </a:rPr>
            <a:t>de porcino blanco intensivo</a:t>
          </a:r>
          <a:r>
            <a:rPr lang="es-ES" sz="1400">
              <a:solidFill>
                <a:srgbClr val="181717"/>
              </a:solidFill>
              <a:effectLst/>
              <a:latin typeface="+mn-lt"/>
              <a:ea typeface="Times New Roman" panose="02020603050405020304" pitchFamily="18" charset="0"/>
              <a:cs typeface="Times New Roman" panose="02020603050405020304" pitchFamily="18" charset="0"/>
            </a:rPr>
            <a:t>, así como la posible mitigación de emisiones derivada de la aplicación de ciertas medidas o técnicas de manejo de deyecciones.</a:t>
          </a:r>
          <a:endParaRPr lang="es-ES" sz="1400">
            <a:solidFill>
              <a:schemeClr val="dk1"/>
            </a:solidFill>
            <a:effectLst/>
            <a:latin typeface="+mn-lt"/>
            <a:ea typeface="Times New Roman" panose="02020603050405020304" pitchFamily="18" charset="0"/>
            <a:cs typeface="+mn-cs"/>
          </a:endParaRPr>
        </a:p>
        <a:p>
          <a:pPr algn="just">
            <a:spcAft>
              <a:spcPts val="600"/>
            </a:spcAft>
          </a:pPr>
          <a:r>
            <a:rPr lang="es-ES" sz="1400">
              <a:solidFill>
                <a:srgbClr val="181717"/>
              </a:solidFill>
              <a:effectLst/>
              <a:latin typeface="+mn-lt"/>
              <a:ea typeface="Times New Roman" panose="02020603050405020304" pitchFamily="18" charset="0"/>
              <a:cs typeface="Times New Roman" panose="02020603050405020304" pitchFamily="18" charset="0"/>
            </a:rPr>
            <a:t>1º   El modelo calcula las emisiones de nitrógeno en el peor escenario, para la ocupación de la granja que el usuario indique.</a:t>
          </a:r>
          <a:endParaRPr lang="es-ES" sz="1400">
            <a:solidFill>
              <a:schemeClr val="dk1"/>
            </a:solidFill>
            <a:effectLst/>
            <a:latin typeface="+mn-lt"/>
            <a:ea typeface="Times New Roman" panose="02020603050405020304" pitchFamily="18" charset="0"/>
            <a:cs typeface="+mn-cs"/>
          </a:endParaRPr>
        </a:p>
        <a:p>
          <a:pPr algn="just">
            <a:spcAft>
              <a:spcPts val="600"/>
            </a:spcAft>
          </a:pPr>
          <a:r>
            <a:rPr lang="es-ES" sz="1400">
              <a:solidFill>
                <a:srgbClr val="181717"/>
              </a:solidFill>
              <a:effectLst/>
              <a:latin typeface="+mn-lt"/>
              <a:ea typeface="Times New Roman" panose="02020603050405020304" pitchFamily="18" charset="0"/>
              <a:cs typeface="Times New Roman" panose="02020603050405020304" pitchFamily="18" charset="0"/>
            </a:rPr>
            <a:t>2º   El usuario debe introducir las medidas a aplicar en su granja, entre las que ofrecen los desplegables.</a:t>
          </a:r>
        </a:p>
        <a:p>
          <a:pPr algn="just">
            <a:spcAft>
              <a:spcPts val="600"/>
            </a:spcAft>
          </a:pPr>
          <a:r>
            <a:rPr lang="es-ES" sz="1400">
              <a:solidFill>
                <a:srgbClr val="181717"/>
              </a:solidFill>
              <a:effectLst/>
              <a:latin typeface="+mn-lt"/>
              <a:ea typeface="Times New Roman" panose="02020603050405020304" pitchFamily="18" charset="0"/>
              <a:cs typeface="Times New Roman" panose="02020603050405020304" pitchFamily="18" charset="0"/>
            </a:rPr>
            <a:t>3º</a:t>
          </a:r>
          <a:r>
            <a:rPr lang="es-ES" sz="1400" baseline="0">
              <a:solidFill>
                <a:srgbClr val="181717"/>
              </a:solidFill>
              <a:effectLst/>
              <a:latin typeface="+mn-lt"/>
              <a:ea typeface="Times New Roman" panose="02020603050405020304" pitchFamily="18" charset="0"/>
              <a:cs typeface="Times New Roman" panose="02020603050405020304" pitchFamily="18" charset="0"/>
            </a:rPr>
            <a:t>   </a:t>
          </a:r>
          <a:r>
            <a:rPr lang="es-ES" sz="1400">
              <a:solidFill>
                <a:schemeClr val="dk1"/>
              </a:solidFill>
              <a:effectLst/>
              <a:latin typeface="+mn-lt"/>
              <a:ea typeface="+mn-ea"/>
              <a:cs typeface="+mn-cs"/>
            </a:rPr>
            <a:t>El usuario debe indicar cómo se distribuye el purín, una vez es evacuado del alojamiento y tras su almacenamiento.</a:t>
          </a:r>
          <a:endParaRPr lang="es-ES" sz="1400">
            <a:solidFill>
              <a:schemeClr val="dk1"/>
            </a:solidFill>
            <a:effectLst/>
            <a:latin typeface="+mn-lt"/>
            <a:ea typeface="Times New Roman" panose="02020603050405020304" pitchFamily="18" charset="0"/>
            <a:cs typeface="+mn-cs"/>
          </a:endParaRPr>
        </a:p>
        <a:p>
          <a:pPr algn="just">
            <a:spcAft>
              <a:spcPts val="600"/>
            </a:spcAft>
          </a:pPr>
          <a:r>
            <a:rPr lang="es-ES" sz="1400">
              <a:solidFill>
                <a:srgbClr val="181717"/>
              </a:solidFill>
              <a:effectLst/>
              <a:latin typeface="+mn-lt"/>
              <a:ea typeface="Times New Roman" panose="02020603050405020304" pitchFamily="18" charset="0"/>
              <a:cs typeface="Times New Roman" panose="02020603050405020304" pitchFamily="18" charset="0"/>
            </a:rPr>
            <a:t>4º   El modelo calcula las emisiones de </a:t>
          </a:r>
          <a:r>
            <a:rPr lang="es-ES" sz="1400">
              <a:solidFill>
                <a:schemeClr val="dk1"/>
              </a:solidFill>
              <a:effectLst/>
              <a:latin typeface="+mn-lt"/>
              <a:ea typeface="+mn-ea"/>
              <a:cs typeface="+mn-cs"/>
            </a:rPr>
            <a:t>nitrógeno </a:t>
          </a:r>
          <a:r>
            <a:rPr lang="es-ES" sz="1400">
              <a:solidFill>
                <a:srgbClr val="181717"/>
              </a:solidFill>
              <a:effectLst/>
              <a:latin typeface="+mn-lt"/>
              <a:ea typeface="Times New Roman" panose="02020603050405020304" pitchFamily="18" charset="0"/>
              <a:cs typeface="Times New Roman" panose="02020603050405020304" pitchFamily="18" charset="0"/>
            </a:rPr>
            <a:t>que corresponden a la aplicación de esas medidas y distribuciones.</a:t>
          </a:r>
          <a:endParaRPr lang="es-ES" sz="1400">
            <a:effectLst/>
            <a:latin typeface="+mn-lt"/>
            <a:ea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xdr:from>
          <xdr:col>16</xdr:col>
          <xdr:colOff>28575</xdr:colOff>
          <xdr:row>0</xdr:row>
          <xdr:rowOff>85725</xdr:rowOff>
        </xdr:from>
        <xdr:to>
          <xdr:col>16</xdr:col>
          <xdr:colOff>3762375</xdr:colOff>
          <xdr:row>4</xdr:row>
          <xdr:rowOff>28575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xmlns="" id="{00000000-0008-0000-0200-00000160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ca-ES" sz="2200" b="1" i="0" u="none" strike="noStrike" baseline="0">
                  <a:solidFill>
                    <a:srgbClr val="0000FF"/>
                  </a:solidFill>
                  <a:latin typeface="Calibri"/>
                </a:rPr>
                <a:t>IR A ENTRADA DE DATOS</a:t>
              </a:r>
            </a:p>
          </xdr:txBody>
        </xdr:sp>
        <xdr:clientData fPrintsWithSheet="0"/>
      </xdr:twoCellAnchor>
    </mc:Choice>
    <mc:Fallback/>
  </mc:AlternateContent>
  <xdr:twoCellAnchor>
    <xdr:from>
      <xdr:col>0</xdr:col>
      <xdr:colOff>134471</xdr:colOff>
      <xdr:row>10</xdr:row>
      <xdr:rowOff>115980</xdr:rowOff>
    </xdr:from>
    <xdr:to>
      <xdr:col>6</xdr:col>
      <xdr:colOff>612701</xdr:colOff>
      <xdr:row>44</xdr:row>
      <xdr:rowOff>246528</xdr:rowOff>
    </xdr:to>
    <xdr:sp macro="" textlink="">
      <xdr:nvSpPr>
        <xdr:cNvPr id="6" name="CuadroTexto 2">
          <a:extLst>
            <a:ext uri="{FF2B5EF4-FFF2-40B4-BE49-F238E27FC236}">
              <a16:creationId xmlns:a16="http://schemas.microsoft.com/office/drawing/2014/main" xmlns="" id="{00000000-0008-0000-0200-000006000000}"/>
            </a:ext>
          </a:extLst>
        </xdr:cNvPr>
        <xdr:cNvSpPr txBox="1"/>
      </xdr:nvSpPr>
      <xdr:spPr>
        <a:xfrm>
          <a:off x="134471" y="2020980"/>
          <a:ext cx="5307965" cy="6742019"/>
        </a:xfrm>
        <a:prstGeom prst="rect">
          <a:avLst/>
        </a:prstGeom>
        <a:solidFill>
          <a:srgbClr val="FFFFEB"/>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gn="just">
            <a:spcAft>
              <a:spcPts val="0"/>
            </a:spcAft>
          </a:pPr>
          <a:r>
            <a:rPr lang="es-ES" sz="1400" b="1">
              <a:solidFill>
                <a:srgbClr val="181717"/>
              </a:solidFill>
              <a:effectLst/>
              <a:ea typeface="Times New Roman" panose="02020603050405020304" pitchFamily="18" charset="0"/>
            </a:rPr>
            <a:t>EL PEOR ESCENARIO SIRVE DE REFERENCIA   </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400">
              <a:solidFill>
                <a:srgbClr val="181717"/>
              </a:solidFill>
              <a:effectLst/>
              <a:ea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400">
              <a:solidFill>
                <a:srgbClr val="181717"/>
              </a:solidFill>
              <a:effectLst/>
              <a:ea typeface="Times New Roman" panose="02020603050405020304" pitchFamily="18" charset="0"/>
            </a:rPr>
            <a:t>El peor escenario se corresponde con unas ciertas técnicas o medidas de referencia, que son las que mayores emisiones de amoniaco producen.</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a:solidFill>
                <a:srgbClr val="000000"/>
              </a:solidFill>
              <a:effectLst/>
              <a:latin typeface="Times New Roman" panose="02020603050405020304" pitchFamily="18" charset="0"/>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spcAft>
              <a:spcPts val="1200"/>
            </a:spcAft>
          </a:pPr>
          <a:r>
            <a:rPr lang="es-ES" sz="1400">
              <a:solidFill>
                <a:srgbClr val="181717"/>
              </a:solidFill>
              <a:effectLst/>
              <a:ea typeface="Times New Roman" panose="02020603050405020304" pitchFamily="18" charset="0"/>
            </a:rPr>
            <a:t>El modelo, para calcular el peor escenario, sigue las </a:t>
          </a:r>
          <a:r>
            <a:rPr lang="es-ES" sz="1400" i="1">
              <a:solidFill>
                <a:srgbClr val="181717"/>
              </a:solidFill>
              <a:effectLst/>
              <a:ea typeface="Times New Roman" panose="02020603050405020304" pitchFamily="18" charset="0"/>
            </a:rPr>
            <a:t>Guías EMEP 2016</a:t>
          </a:r>
          <a:r>
            <a:rPr lang="es-ES" sz="1400">
              <a:solidFill>
                <a:srgbClr val="181717"/>
              </a:solidFill>
              <a:effectLst/>
              <a:ea typeface="Times New Roman" panose="02020603050405020304" pitchFamily="18" charset="0"/>
            </a:rPr>
            <a:t>. El Programa Europeo de Monitoreo y Evaluación (</a:t>
          </a:r>
          <a:r>
            <a:rPr lang="es-ES" sz="1400" i="1">
              <a:solidFill>
                <a:srgbClr val="181717"/>
              </a:solidFill>
              <a:effectLst/>
              <a:ea typeface="Times New Roman" panose="02020603050405020304" pitchFamily="18" charset="0"/>
            </a:rPr>
            <a:t>EMEP</a:t>
          </a:r>
          <a:r>
            <a:rPr lang="es-ES" sz="1400">
              <a:solidFill>
                <a:srgbClr val="181717"/>
              </a:solidFill>
              <a:effectLst/>
              <a:ea typeface="Times New Roman" panose="02020603050405020304" pitchFamily="18" charset="0"/>
            </a:rPr>
            <a:t>) se apoya en datos científicos y se encuadra dentro de las políticas derivadas del Convenio sobre Contaminación Atmosférica Transfronteriza a Largo Plazo (</a:t>
          </a:r>
          <a:r>
            <a:rPr lang="es-ES" sz="1400" i="1">
              <a:solidFill>
                <a:srgbClr val="181717"/>
              </a:solidFill>
              <a:effectLst/>
              <a:ea typeface="Times New Roman" panose="02020603050405020304" pitchFamily="18" charset="0"/>
            </a:rPr>
            <a:t>CLRTAP</a:t>
          </a:r>
          <a:r>
            <a:rPr lang="es-ES" sz="1400">
              <a:solidFill>
                <a:srgbClr val="181717"/>
              </a:solidFill>
              <a:effectLst/>
              <a:ea typeface="Times New Roman" panose="02020603050405020304" pitchFamily="18" charset="0"/>
            </a:rPr>
            <a:t>), dirigido a la cooperación internacional para resolver problemas de contaminación atmosférica transfronteriza.</a:t>
          </a:r>
          <a:endParaRPr lang="es-ES" sz="1200">
            <a:effectLst/>
            <a:latin typeface="Times New Roman" panose="02020603050405020304" pitchFamily="18" charset="0"/>
            <a:ea typeface="Times New Roman" panose="02020603050405020304" pitchFamily="18" charset="0"/>
          </a:endParaRPr>
        </a:p>
        <a:p>
          <a:pPr algn="just">
            <a:spcAft>
              <a:spcPts val="1200"/>
            </a:spcAft>
          </a:pPr>
          <a:r>
            <a:rPr lang="es-ES" sz="1400">
              <a:solidFill>
                <a:srgbClr val="181717"/>
              </a:solidFill>
              <a:effectLst/>
              <a:ea typeface="Times New Roman" panose="02020603050405020304" pitchFamily="18" charset="0"/>
            </a:rPr>
            <a:t>Los valores introducidos en el modelo responden a: </a:t>
          </a:r>
          <a:endParaRPr lang="es-ES" sz="1200">
            <a:effectLst/>
            <a:latin typeface="Times New Roman" panose="02020603050405020304" pitchFamily="18" charset="0"/>
            <a:ea typeface="Times New Roman" panose="02020603050405020304" pitchFamily="18" charset="0"/>
          </a:endParaRPr>
        </a:p>
        <a:p>
          <a:pPr algn="just">
            <a:spcAft>
              <a:spcPts val="1200"/>
            </a:spcAft>
          </a:pPr>
          <a:r>
            <a:rPr lang="es-ES" sz="1400">
              <a:solidFill>
                <a:srgbClr val="181717"/>
              </a:solidFill>
              <a:effectLst/>
              <a:ea typeface="Times New Roman" panose="02020603050405020304" pitchFamily="18" charset="0"/>
            </a:rPr>
            <a:t>- Unas </a:t>
          </a:r>
          <a:r>
            <a:rPr lang="es-ES" sz="1400" i="1">
              <a:solidFill>
                <a:srgbClr val="181717"/>
              </a:solidFill>
              <a:effectLst/>
              <a:ea typeface="Times New Roman" panose="02020603050405020304" pitchFamily="18" charset="0"/>
            </a:rPr>
            <a:t>Bases Zootécnicas para Porcino Blanco</a:t>
          </a:r>
          <a:r>
            <a:rPr lang="es-ES" sz="1400">
              <a:solidFill>
                <a:srgbClr val="181717"/>
              </a:solidFill>
              <a:effectLst/>
              <a:ea typeface="Times New Roman" panose="02020603050405020304" pitchFamily="18" charset="0"/>
            </a:rPr>
            <a:t> que han sido estudiadas por el MAPA, referentes a la composición de la dieta y la excreta. De las mismas se extraen los valores habituales de proteína bruta ingerida que permiten ajustar mejor el modelo. </a:t>
          </a:r>
          <a:endParaRPr lang="es-ES" sz="1200">
            <a:effectLst/>
            <a:latin typeface="Times New Roman" panose="02020603050405020304" pitchFamily="18" charset="0"/>
            <a:ea typeface="Times New Roman" panose="02020603050405020304" pitchFamily="18" charset="0"/>
          </a:endParaRPr>
        </a:p>
        <a:p>
          <a:pPr algn="just">
            <a:spcAft>
              <a:spcPts val="1200"/>
            </a:spcAft>
          </a:pPr>
          <a:r>
            <a:rPr lang="es-ES" sz="1400">
              <a:solidFill>
                <a:srgbClr val="181717"/>
              </a:solidFill>
              <a:effectLst/>
              <a:ea typeface="Times New Roman" panose="02020603050405020304" pitchFamily="18" charset="0"/>
            </a:rPr>
            <a:t>- Ciertos flujos de distribución del estiércol y los purines, dentro de la granja y a su salida, los cuales se establecen como un promedio estimado a nivel nacional (mediante encuestas telefónicas a explotaciones intensivas).</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400">
              <a:solidFill>
                <a:srgbClr val="181717"/>
              </a:solidFill>
              <a:effectLst/>
              <a:ea typeface="Times New Roman" panose="02020603050405020304" pitchFamily="18" charset="0"/>
            </a:rPr>
            <a:t>De este modo, las variables que se manejan, y que deben ser introducidas por el usuario, son las relativas a la </a:t>
          </a:r>
          <a:r>
            <a:rPr lang="es-ES" sz="1400" i="1">
              <a:solidFill>
                <a:srgbClr val="181717"/>
              </a:solidFill>
              <a:effectLst/>
              <a:ea typeface="Times New Roman" panose="02020603050405020304" pitchFamily="18" charset="0"/>
            </a:rPr>
            <a:t>ocupación de la granja</a:t>
          </a:r>
          <a:r>
            <a:rPr lang="es-ES" sz="1400" i="0" baseline="0">
              <a:solidFill>
                <a:srgbClr val="181717"/>
              </a:solidFill>
              <a:effectLst/>
              <a:ea typeface="Times New Roman" panose="02020603050405020304" pitchFamily="18" charset="0"/>
            </a:rPr>
            <a:t>, a las </a:t>
          </a:r>
          <a:r>
            <a:rPr lang="es-ES" sz="1400" i="1" baseline="0">
              <a:solidFill>
                <a:srgbClr val="181717"/>
              </a:solidFill>
              <a:effectLst/>
              <a:ea typeface="Times New Roman" panose="02020603050405020304" pitchFamily="18" charset="0"/>
            </a:rPr>
            <a:t>técnicas o medidas de manejo</a:t>
          </a:r>
          <a:r>
            <a:rPr lang="es-ES" sz="1400" i="1">
              <a:solidFill>
                <a:srgbClr val="181717"/>
              </a:solidFill>
              <a:effectLst/>
              <a:ea typeface="Times New Roman" panose="02020603050405020304" pitchFamily="18" charset="0"/>
            </a:rPr>
            <a:t> </a:t>
          </a:r>
          <a:r>
            <a:rPr lang="es-ES" sz="1400" i="0">
              <a:solidFill>
                <a:srgbClr val="181717"/>
              </a:solidFill>
              <a:effectLst/>
              <a:ea typeface="Times New Roman" panose="02020603050405020304" pitchFamily="18" charset="0"/>
            </a:rPr>
            <a:t>y a la </a:t>
          </a:r>
          <a:r>
            <a:rPr lang="es-ES" sz="1400" i="1">
              <a:solidFill>
                <a:srgbClr val="181717"/>
              </a:solidFill>
              <a:effectLst/>
              <a:ea typeface="Times New Roman" panose="02020603050405020304" pitchFamily="18" charset="0"/>
            </a:rPr>
            <a:t>distribución del purín en parte del proceso de su evacuación.</a:t>
          </a:r>
          <a:endParaRPr lang="es-ES" sz="1200">
            <a:effectLst/>
            <a:latin typeface="Times New Roman" panose="02020603050405020304" pitchFamily="18" charset="0"/>
            <a:ea typeface="Times New Roman" panose="02020603050405020304" pitchFamily="18" charset="0"/>
          </a:endParaRPr>
        </a:p>
      </xdr:txBody>
    </xdr:sp>
    <xdr:clientData/>
  </xdr:twoCellAnchor>
  <xdr:twoCellAnchor>
    <xdr:from>
      <xdr:col>7</xdr:col>
      <xdr:colOff>0</xdr:colOff>
      <xdr:row>10</xdr:row>
      <xdr:rowOff>115980</xdr:rowOff>
    </xdr:from>
    <xdr:to>
      <xdr:col>15</xdr:col>
      <xdr:colOff>0</xdr:colOff>
      <xdr:row>42</xdr:row>
      <xdr:rowOff>0</xdr:rowOff>
    </xdr:to>
    <xdr:sp macro="" textlink="">
      <xdr:nvSpPr>
        <xdr:cNvPr id="10" name="CuadroTexto 9">
          <a:extLst>
            <a:ext uri="{FF2B5EF4-FFF2-40B4-BE49-F238E27FC236}">
              <a16:creationId xmlns:a16="http://schemas.microsoft.com/office/drawing/2014/main" xmlns="" id="{00000000-0008-0000-0200-00000A000000}"/>
            </a:ext>
          </a:extLst>
        </xdr:cNvPr>
        <xdr:cNvSpPr txBox="1"/>
      </xdr:nvSpPr>
      <xdr:spPr>
        <a:xfrm>
          <a:off x="5591735" y="2020980"/>
          <a:ext cx="6353736" cy="5991226"/>
        </a:xfrm>
        <a:prstGeom prst="rect">
          <a:avLst/>
        </a:prstGeom>
        <a:solidFill>
          <a:srgbClr val="FFFFE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spcAft>
              <a:spcPts val="0"/>
            </a:spcAft>
          </a:pPr>
          <a:r>
            <a:rPr lang="es-ES" sz="1400" b="1">
              <a:solidFill>
                <a:schemeClr val="dk1"/>
              </a:solidFill>
              <a:effectLst/>
              <a:latin typeface="+mn-lt"/>
              <a:ea typeface="+mn-ea"/>
              <a:cs typeface="+mn-cs"/>
            </a:rPr>
            <a:t>EMISIONES DE NITRÓGENO: FASES</a:t>
          </a:r>
          <a:endParaRPr lang="es-ES" sz="1400">
            <a:solidFill>
              <a:schemeClr val="dk1"/>
            </a:solidFill>
            <a:effectLst/>
            <a:latin typeface="+mn-lt"/>
            <a:ea typeface="+mn-ea"/>
            <a:cs typeface="+mn-cs"/>
          </a:endParaRPr>
        </a:p>
        <a:p>
          <a:pPr algn="just">
            <a:spcAft>
              <a:spcPts val="0"/>
            </a:spcAft>
          </a:pPr>
          <a:endParaRPr lang="es-ES" sz="1400">
            <a:solidFill>
              <a:schemeClr val="dk1"/>
            </a:solidFill>
            <a:effectLst/>
            <a:latin typeface="+mn-lt"/>
            <a:ea typeface="+mn-ea"/>
            <a:cs typeface="+mn-cs"/>
          </a:endParaRPr>
        </a:p>
        <a:p>
          <a:pPr algn="just">
            <a:spcAft>
              <a:spcPts val="600"/>
            </a:spcAft>
          </a:pPr>
          <a:r>
            <a:rPr lang="es-ES" sz="1400">
              <a:solidFill>
                <a:schemeClr val="dk1"/>
              </a:solidFill>
              <a:effectLst/>
              <a:latin typeface="+mn-lt"/>
              <a:ea typeface="+mn-ea"/>
              <a:cs typeface="+mn-cs"/>
            </a:rPr>
            <a:t>Dentro de una granja intensiva de porcino, la </a:t>
          </a:r>
          <a:r>
            <a:rPr lang="es-ES" sz="1400" i="1">
              <a:solidFill>
                <a:schemeClr val="dk1"/>
              </a:solidFill>
              <a:effectLst/>
              <a:latin typeface="+mn-lt"/>
              <a:ea typeface="+mn-ea"/>
              <a:cs typeface="+mn-cs"/>
            </a:rPr>
            <a:t>Guía EMEP 2016</a:t>
          </a:r>
          <a:r>
            <a:rPr lang="es-ES" sz="1400">
              <a:solidFill>
                <a:schemeClr val="dk1"/>
              </a:solidFill>
              <a:effectLst/>
              <a:latin typeface="+mn-lt"/>
              <a:ea typeface="+mn-ea"/>
              <a:cs typeface="+mn-cs"/>
            </a:rPr>
            <a:t> contabiliza la generación de emisiones de amoniaco y nitrógeno en cuatro </a:t>
          </a:r>
          <a:r>
            <a:rPr lang="es-ES" sz="1400" i="1">
              <a:solidFill>
                <a:schemeClr val="dk1"/>
              </a:solidFill>
              <a:effectLst/>
              <a:latin typeface="+mn-lt"/>
              <a:ea typeface="+mn-ea"/>
              <a:cs typeface="+mn-cs"/>
            </a:rPr>
            <a:t>fases</a:t>
          </a:r>
          <a:r>
            <a:rPr lang="es-ES" sz="1400">
              <a:solidFill>
                <a:schemeClr val="dk1"/>
              </a:solidFill>
              <a:effectLst/>
              <a:latin typeface="+mn-lt"/>
              <a:ea typeface="+mn-ea"/>
              <a:cs typeface="+mn-cs"/>
            </a:rPr>
            <a:t>:</a:t>
          </a:r>
        </a:p>
        <a:p>
          <a:pPr lvl="0" algn="just">
            <a:spcAft>
              <a:spcPts val="600"/>
            </a:spcAft>
          </a:pPr>
          <a:r>
            <a:rPr lang="es-ES" sz="1400" b="1">
              <a:solidFill>
                <a:schemeClr val="dk1"/>
              </a:solidFill>
              <a:effectLst/>
              <a:latin typeface="+mn-lt"/>
              <a:ea typeface="+mn-ea"/>
              <a:cs typeface="+mn-cs"/>
            </a:rPr>
            <a:t>FASE 1: </a:t>
          </a:r>
          <a:r>
            <a:rPr lang="es-ES" sz="1400" b="1" i="1">
              <a:solidFill>
                <a:schemeClr val="dk1"/>
              </a:solidFill>
              <a:effectLst/>
              <a:latin typeface="+mn-lt"/>
              <a:ea typeface="+mn-ea"/>
              <a:cs typeface="+mn-cs"/>
            </a:rPr>
            <a:t>Alojamiento de animales. </a:t>
          </a:r>
          <a:r>
            <a:rPr lang="es-ES" sz="1400">
              <a:solidFill>
                <a:schemeClr val="dk1"/>
              </a:solidFill>
              <a:effectLst/>
              <a:latin typeface="+mn-lt"/>
              <a:ea typeface="+mn-ea"/>
              <a:cs typeface="+mn-cs"/>
            </a:rPr>
            <a:t>En esta sección, un desplegable se abre para cada categoría productiva animal. El usuario debe seleccionar la medida empleada en su granja para cada categoría.</a:t>
          </a:r>
        </a:p>
        <a:p>
          <a:pPr lvl="0" algn="just">
            <a:spcAft>
              <a:spcPts val="600"/>
            </a:spcAft>
          </a:pPr>
          <a:r>
            <a:rPr lang="es-ES" sz="1400" b="1">
              <a:solidFill>
                <a:schemeClr val="dk1"/>
              </a:solidFill>
              <a:effectLst/>
              <a:latin typeface="+mn-lt"/>
              <a:ea typeface="+mn-ea"/>
              <a:cs typeface="+mn-cs"/>
            </a:rPr>
            <a:t>FASE 2. </a:t>
          </a:r>
          <a:r>
            <a:rPr lang="es-ES" sz="1400" b="1" i="1">
              <a:solidFill>
                <a:schemeClr val="dk1"/>
              </a:solidFill>
              <a:effectLst/>
              <a:latin typeface="+mn-lt"/>
              <a:ea typeface="+mn-ea"/>
              <a:cs typeface="+mn-cs"/>
            </a:rPr>
            <a:t>Evacuación de purines del alojamiento</a:t>
          </a:r>
          <a:r>
            <a:rPr lang="es-ES" sz="1400">
              <a:solidFill>
                <a:schemeClr val="dk1"/>
              </a:solidFill>
              <a:effectLst/>
              <a:latin typeface="+mn-lt"/>
              <a:ea typeface="+mn-ea"/>
              <a:cs typeface="+mn-cs"/>
            </a:rPr>
            <a:t>. En esta sección, un desplegable se abre para cada categoría productiva animal. El usuario debe seleccionar la medida empleada; y aparte, marcar si en su explotación se aplica o no la técnica de separación sólido-líquido de deyecciones.</a:t>
          </a:r>
        </a:p>
        <a:p>
          <a:pPr lvl="0" algn="just">
            <a:spcAft>
              <a:spcPts val="600"/>
            </a:spcAft>
          </a:pPr>
          <a:r>
            <a:rPr lang="es-ES" sz="1400" b="1">
              <a:solidFill>
                <a:schemeClr val="dk1"/>
              </a:solidFill>
              <a:effectLst/>
              <a:latin typeface="+mn-lt"/>
              <a:ea typeface="+mn-ea"/>
              <a:cs typeface="+mn-cs"/>
            </a:rPr>
            <a:t>FASE 3.  </a:t>
          </a:r>
          <a:r>
            <a:rPr lang="es-ES" sz="1400" b="1" i="1">
              <a:solidFill>
                <a:schemeClr val="dk1"/>
              </a:solidFill>
              <a:effectLst/>
              <a:latin typeface="+mn-lt"/>
              <a:ea typeface="+mn-ea"/>
              <a:cs typeface="+mn-cs"/>
            </a:rPr>
            <a:t>Almacenamiento de purines en la granja</a:t>
          </a:r>
          <a:r>
            <a:rPr lang="es-ES" sz="1400">
              <a:solidFill>
                <a:schemeClr val="dk1"/>
              </a:solidFill>
              <a:effectLst/>
              <a:latin typeface="+mn-lt"/>
              <a:ea typeface="+mn-ea"/>
              <a:cs typeface="+mn-cs"/>
            </a:rPr>
            <a:t>. En esta sección, un desplegable se abre para cada categoría productiva animal. El usuario debe seleccionar la medida empleada para cada categoría.</a:t>
          </a:r>
        </a:p>
        <a:p>
          <a:pPr lvl="0" algn="just">
            <a:spcAft>
              <a:spcPts val="600"/>
            </a:spcAft>
          </a:pPr>
          <a:r>
            <a:rPr lang="es-ES" sz="1400" b="1">
              <a:solidFill>
                <a:schemeClr val="dk1"/>
              </a:solidFill>
              <a:effectLst/>
              <a:latin typeface="+mn-lt"/>
              <a:ea typeface="+mn-ea"/>
              <a:cs typeface="+mn-cs"/>
            </a:rPr>
            <a:t>FASE 4. </a:t>
          </a:r>
          <a:r>
            <a:rPr lang="es-ES" sz="1400" b="1" i="1">
              <a:solidFill>
                <a:schemeClr val="dk1"/>
              </a:solidFill>
              <a:effectLst/>
              <a:latin typeface="+mn-lt"/>
              <a:ea typeface="+mn-ea"/>
              <a:cs typeface="+mn-cs"/>
            </a:rPr>
            <a:t>Aplicación de purines al campo</a:t>
          </a:r>
          <a:r>
            <a:rPr lang="es-ES" sz="1400" b="1">
              <a:solidFill>
                <a:schemeClr val="dk1"/>
              </a:solidFill>
              <a:effectLst/>
              <a:latin typeface="+mn-lt"/>
              <a:ea typeface="+mn-ea"/>
              <a:cs typeface="+mn-cs"/>
            </a:rPr>
            <a:t>. </a:t>
          </a:r>
          <a:r>
            <a:rPr lang="es-ES" sz="1400">
              <a:solidFill>
                <a:schemeClr val="dk1"/>
              </a:solidFill>
              <a:effectLst/>
              <a:latin typeface="+mn-lt"/>
              <a:ea typeface="+mn-ea"/>
              <a:cs typeface="+mn-cs"/>
            </a:rPr>
            <a:t>El usuario debe elegir el sistema empleado en su explotación, de entre los que ofrece el combo desplegable.  Si el purín se traslada fuera de la granja, deberá marcar el sistema de aplicación en el destino, si se conoce.</a:t>
          </a:r>
        </a:p>
        <a:p>
          <a:pPr algn="just"/>
          <a:r>
            <a:rPr lang="es-ES" sz="1400">
              <a:solidFill>
                <a:schemeClr val="dk1"/>
              </a:solidFill>
              <a:effectLst/>
              <a:latin typeface="+mn-lt"/>
              <a:ea typeface="+mn-ea"/>
              <a:cs typeface="+mn-cs"/>
            </a:rPr>
            <a:t>Si se aplica una misma medida, se ha de marcar dicha opción para todas las categorías animales.</a:t>
          </a:r>
        </a:p>
        <a:p>
          <a:pPr algn="just">
            <a:spcAft>
              <a:spcPts val="600"/>
            </a:spcAft>
          </a:pPr>
          <a:endParaRPr lang="es-ES" sz="1400">
            <a:solidFill>
              <a:schemeClr val="dk1"/>
            </a:solidFill>
            <a:effectLst/>
            <a:latin typeface="+mn-lt"/>
            <a:ea typeface="+mn-ea"/>
            <a:cs typeface="+mn-cs"/>
          </a:endParaRPr>
        </a:p>
        <a:p>
          <a:pPr algn="just">
            <a:spcAft>
              <a:spcPts val="0"/>
            </a:spcAft>
          </a:pPr>
          <a:r>
            <a:rPr lang="es-ES" sz="1400" b="1">
              <a:solidFill>
                <a:schemeClr val="dk1"/>
              </a:solidFill>
              <a:effectLst/>
              <a:latin typeface="+mn-lt"/>
              <a:ea typeface="+mn-ea"/>
              <a:cs typeface="+mn-cs"/>
            </a:rPr>
            <a:t>DESTINO DEL PURÍN</a:t>
          </a:r>
          <a:endParaRPr lang="es-ES" sz="1400">
            <a:solidFill>
              <a:schemeClr val="dk1"/>
            </a:solidFill>
            <a:effectLst/>
            <a:latin typeface="+mn-lt"/>
            <a:ea typeface="+mn-ea"/>
            <a:cs typeface="+mn-cs"/>
          </a:endParaRPr>
        </a:p>
        <a:p>
          <a:pPr algn="just">
            <a:spcAft>
              <a:spcPts val="0"/>
            </a:spcAft>
          </a:pPr>
          <a:endParaRPr lang="es-ES" sz="1400">
            <a:solidFill>
              <a:schemeClr val="dk1"/>
            </a:solidFill>
            <a:effectLst/>
            <a:latin typeface="+mn-lt"/>
            <a:ea typeface="+mn-ea"/>
            <a:cs typeface="+mn-cs"/>
          </a:endParaRPr>
        </a:p>
        <a:p>
          <a:pPr algn="just">
            <a:spcAft>
              <a:spcPts val="600"/>
            </a:spcAft>
          </a:pPr>
          <a:r>
            <a:rPr lang="es-ES" sz="1400">
              <a:solidFill>
                <a:schemeClr val="dk1"/>
              </a:solidFill>
              <a:effectLst/>
              <a:latin typeface="+mn-lt"/>
              <a:ea typeface="+mn-ea"/>
              <a:cs typeface="+mn-cs"/>
            </a:rPr>
            <a:t>El usuario debe identificar el destino del purín (sólido o líquido) de su granja,  independientemente de que se haga</a:t>
          </a:r>
          <a:r>
            <a:rPr lang="es-ES" sz="1400" baseline="0">
              <a:solidFill>
                <a:schemeClr val="dk1"/>
              </a:solidFill>
              <a:effectLst/>
              <a:latin typeface="+mn-lt"/>
              <a:ea typeface="+mn-ea"/>
              <a:cs typeface="+mn-cs"/>
            </a:rPr>
            <a:t> </a:t>
          </a:r>
          <a:r>
            <a:rPr lang="es-ES" sz="1400">
              <a:solidFill>
                <a:schemeClr val="dk1"/>
              </a:solidFill>
              <a:effectLst/>
              <a:latin typeface="+mn-lt"/>
              <a:ea typeface="+mn-ea"/>
              <a:cs typeface="+mn-cs"/>
            </a:rPr>
            <a:t>cargo o no de su gestión.</a:t>
          </a:r>
        </a:p>
        <a:p>
          <a:pPr algn="just"/>
          <a:endParaRPr lang="es-ES" sz="1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11205</xdr:colOff>
      <xdr:row>3</xdr:row>
      <xdr:rowOff>13282</xdr:rowOff>
    </xdr:from>
    <xdr:to>
      <xdr:col>4</xdr:col>
      <xdr:colOff>0</xdr:colOff>
      <xdr:row>15</xdr:row>
      <xdr:rowOff>141193</xdr:rowOff>
    </xdr:to>
    <xdr:pic>
      <xdr:nvPicPr>
        <xdr:cNvPr id="2" name="Imagen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805" y="718132"/>
          <a:ext cx="2951070" cy="24139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43963</xdr:colOff>
      <xdr:row>6</xdr:row>
      <xdr:rowOff>71674</xdr:rowOff>
    </xdr:from>
    <xdr:to>
      <xdr:col>4</xdr:col>
      <xdr:colOff>629033</xdr:colOff>
      <xdr:row>18</xdr:row>
      <xdr:rowOff>57025</xdr:rowOff>
    </xdr:to>
    <xdr:pic>
      <xdr:nvPicPr>
        <xdr:cNvPr id="2" name="Imagen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180" y="1529413"/>
          <a:ext cx="2233310" cy="1757829"/>
        </a:xfrm>
        <a:prstGeom prst="rect">
          <a:avLst/>
        </a:prstGeom>
      </xdr:spPr>
    </xdr:pic>
    <xdr:clientData/>
  </xdr:twoCellAnchor>
  <xdr:twoCellAnchor>
    <xdr:from>
      <xdr:col>1</xdr:col>
      <xdr:colOff>33131</xdr:colOff>
      <xdr:row>3</xdr:row>
      <xdr:rowOff>6627</xdr:rowOff>
    </xdr:from>
    <xdr:to>
      <xdr:col>4</xdr:col>
      <xdr:colOff>622852</xdr:colOff>
      <xdr:row>6</xdr:row>
      <xdr:rowOff>59635</xdr:rowOff>
    </xdr:to>
    <xdr:pic>
      <xdr:nvPicPr>
        <xdr:cNvPr id="4" name="Imagen 3">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8661" y="861392"/>
          <a:ext cx="2286000" cy="622852"/>
        </a:xfrm>
        <a:prstGeom prst="rect">
          <a:avLst/>
        </a:prstGeom>
        <a:solidFill>
          <a:srgbClr val="FFFFFF"/>
        </a:solidFill>
        <a:ln>
          <a:noFill/>
        </a:ln>
        <a:extLs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AVIER/Gestion%20ambiental%20en%20Ganaderia/MTD/Calculo%20N/EMISIONES%20EN%20GRANJA_CARATULA_J.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DATOS"/>
      <sheetName val="Resultados"/>
      <sheetName val="Hoja1"/>
      <sheetName val="Hoja2"/>
      <sheetName val="Hoja3"/>
      <sheetName val="Hoja4"/>
      <sheetName val="Hoja5"/>
      <sheetName val="Hoja6"/>
      <sheetName val="Hoja7"/>
      <sheetName val="Hoja8"/>
      <sheetName val="Hoja9"/>
      <sheetName val="Hoja10"/>
      <sheetName val="Hoja11"/>
      <sheetName val="Hoja12"/>
      <sheetName val="Hoja13"/>
      <sheetName val="Hoja14"/>
      <sheetName val="Cálculos"/>
      <sheetName val="Lechones"/>
      <sheetName val="Cerdo 20-49 kg"/>
      <sheetName val="Cerdo 50-79 kg"/>
      <sheetName val="Cerdo 80-109 kg"/>
      <sheetName val="Cerdo &gt; 110 kg"/>
      <sheetName val="Verraco joven"/>
      <sheetName val="Verraco adulto"/>
      <sheetName val="Reprod. no cubierta"/>
      <sheetName val="Reprod. 1ª gestación"/>
      <sheetName val="Reprod. gestación"/>
      <sheetName val="Reprod. criando 1ª"/>
      <sheetName val="Reprod. criando"/>
      <sheetName val="Reprod. reposo 1ª"/>
      <sheetName val="Reprod. reposo"/>
      <sheetName val="EE TOTALES_Porcino intensiv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R53"/>
  <sheetViews>
    <sheetView topLeftCell="A4" zoomScale="70" zoomScaleNormal="70" workbookViewId="0">
      <selection activeCell="A53" sqref="A53:G53"/>
    </sheetView>
  </sheetViews>
  <sheetFormatPr baseColWidth="10" defaultRowHeight="15" x14ac:dyDescent="0.25"/>
  <sheetData>
    <row r="1" spans="1:18" ht="17.25" customHeight="1" x14ac:dyDescent="0.25">
      <c r="A1" s="65"/>
      <c r="B1" s="65"/>
      <c r="C1" s="65"/>
      <c r="D1" s="65"/>
      <c r="E1" s="65"/>
      <c r="F1" s="403" t="s">
        <v>356</v>
      </c>
      <c r="G1" s="403"/>
      <c r="H1" s="403"/>
      <c r="I1" s="403"/>
      <c r="J1" s="403"/>
      <c r="K1" s="403"/>
      <c r="L1" s="403"/>
      <c r="M1" s="403"/>
      <c r="N1" s="403"/>
      <c r="O1" s="403"/>
      <c r="P1" s="403"/>
      <c r="Q1" s="403"/>
      <c r="R1" s="403"/>
    </row>
    <row r="2" spans="1:18" ht="15" customHeight="1" x14ac:dyDescent="0.25">
      <c r="A2" s="65"/>
      <c r="B2" s="65"/>
      <c r="C2" s="65"/>
      <c r="D2" s="65"/>
      <c r="E2" s="65"/>
      <c r="F2" s="403"/>
      <c r="G2" s="403"/>
      <c r="H2" s="403"/>
      <c r="I2" s="403"/>
      <c r="J2" s="403"/>
      <c r="K2" s="403"/>
      <c r="L2" s="403"/>
      <c r="M2" s="403"/>
      <c r="N2" s="403"/>
      <c r="O2" s="403"/>
      <c r="P2" s="403"/>
      <c r="Q2" s="403"/>
      <c r="R2" s="403"/>
    </row>
    <row r="3" spans="1:18" ht="15" customHeight="1" x14ac:dyDescent="0.25">
      <c r="A3" s="65"/>
      <c r="B3" s="65"/>
      <c r="C3" s="65"/>
      <c r="D3" s="65"/>
      <c r="E3" s="65"/>
      <c r="F3" s="403"/>
      <c r="G3" s="403"/>
      <c r="H3" s="403"/>
      <c r="I3" s="403"/>
      <c r="J3" s="403"/>
      <c r="K3" s="403"/>
      <c r="L3" s="403"/>
      <c r="M3" s="403"/>
      <c r="N3" s="403"/>
      <c r="O3" s="403"/>
      <c r="P3" s="403"/>
      <c r="Q3" s="403"/>
      <c r="R3" s="403"/>
    </row>
    <row r="4" spans="1:18" x14ac:dyDescent="0.25">
      <c r="F4" s="403"/>
      <c r="G4" s="403"/>
      <c r="H4" s="403"/>
      <c r="I4" s="403"/>
      <c r="J4" s="403"/>
      <c r="K4" s="403"/>
      <c r="L4" s="403"/>
      <c r="M4" s="403"/>
      <c r="N4" s="403"/>
      <c r="O4" s="403"/>
      <c r="P4" s="403"/>
      <c r="Q4" s="403"/>
      <c r="R4" s="403"/>
    </row>
    <row r="5" spans="1:18" x14ac:dyDescent="0.25">
      <c r="F5" s="403"/>
      <c r="G5" s="403"/>
      <c r="H5" s="403"/>
      <c r="I5" s="403"/>
      <c r="J5" s="403"/>
      <c r="K5" s="403"/>
      <c r="L5" s="403"/>
      <c r="M5" s="403"/>
      <c r="N5" s="403"/>
      <c r="O5" s="403"/>
      <c r="P5" s="403"/>
      <c r="Q5" s="403"/>
      <c r="R5" s="403"/>
    </row>
    <row r="7" spans="1:18" x14ac:dyDescent="0.25">
      <c r="A7" s="404">
        <v>2020</v>
      </c>
      <c r="B7" s="404"/>
      <c r="C7" s="404"/>
      <c r="D7" s="405" t="s">
        <v>45</v>
      </c>
      <c r="E7" s="405"/>
      <c r="F7" s="405"/>
      <c r="G7" s="405"/>
      <c r="H7" s="405"/>
      <c r="I7" s="405"/>
      <c r="J7" s="405"/>
      <c r="K7" s="405"/>
      <c r="L7" s="405"/>
      <c r="M7" s="405"/>
      <c r="N7" s="405"/>
      <c r="O7" s="405"/>
      <c r="P7" s="405"/>
      <c r="Q7" s="405"/>
      <c r="R7" s="405"/>
    </row>
    <row r="8" spans="1:18" x14ac:dyDescent="0.25">
      <c r="A8" s="404"/>
      <c r="B8" s="404"/>
      <c r="C8" s="404"/>
      <c r="D8" s="405"/>
      <c r="E8" s="405"/>
      <c r="F8" s="405"/>
      <c r="G8" s="405"/>
      <c r="H8" s="405"/>
      <c r="I8" s="405"/>
      <c r="J8" s="405"/>
      <c r="K8" s="405"/>
      <c r="L8" s="405"/>
      <c r="M8" s="405"/>
      <c r="N8" s="405"/>
      <c r="O8" s="405"/>
      <c r="P8" s="405"/>
      <c r="Q8" s="405"/>
      <c r="R8" s="405"/>
    </row>
    <row r="9" spans="1:18" x14ac:dyDescent="0.25">
      <c r="A9" s="404"/>
      <c r="B9" s="404"/>
      <c r="C9" s="404"/>
      <c r="D9" s="405"/>
      <c r="E9" s="405"/>
      <c r="F9" s="405"/>
      <c r="G9" s="405"/>
      <c r="H9" s="405"/>
      <c r="I9" s="405"/>
      <c r="J9" s="405"/>
      <c r="K9" s="405"/>
      <c r="L9" s="405"/>
      <c r="M9" s="405"/>
      <c r="N9" s="405"/>
      <c r="O9" s="405"/>
      <c r="P9" s="405"/>
      <c r="Q9" s="405"/>
      <c r="R9" s="405"/>
    </row>
    <row r="10" spans="1:18" x14ac:dyDescent="0.25">
      <c r="A10" s="2"/>
      <c r="B10" s="2"/>
      <c r="C10" s="2"/>
    </row>
    <row r="11" spans="1:18" x14ac:dyDescent="0.25">
      <c r="A11" s="2"/>
      <c r="B11" s="2"/>
      <c r="C11" s="2"/>
    </row>
    <row r="12" spans="1:18" x14ac:dyDescent="0.25">
      <c r="A12" s="2"/>
      <c r="B12" s="2"/>
      <c r="C12" s="2"/>
    </row>
    <row r="13" spans="1:18" x14ac:dyDescent="0.25">
      <c r="A13" s="2"/>
      <c r="B13" s="2"/>
      <c r="C13" s="2"/>
    </row>
    <row r="14" spans="1:18" x14ac:dyDescent="0.25">
      <c r="A14" s="2"/>
      <c r="B14" s="2"/>
      <c r="C14" s="2"/>
    </row>
    <row r="15" spans="1:18" x14ac:dyDescent="0.25">
      <c r="A15" s="2"/>
      <c r="B15" s="2"/>
      <c r="C15" s="2"/>
    </row>
    <row r="16" spans="1:18" x14ac:dyDescent="0.25">
      <c r="A16" s="2"/>
      <c r="B16" s="2"/>
      <c r="C16" s="2"/>
    </row>
    <row r="17" spans="1:3" x14ac:dyDescent="0.25">
      <c r="A17" s="2"/>
      <c r="B17" s="2"/>
      <c r="C17" s="2"/>
    </row>
    <row r="18" spans="1:3" x14ac:dyDescent="0.25">
      <c r="A18" s="2"/>
      <c r="B18" s="2"/>
      <c r="C18" s="2"/>
    </row>
    <row r="19" spans="1:3" x14ac:dyDescent="0.25">
      <c r="A19" s="2"/>
      <c r="B19" s="2"/>
      <c r="C19" s="2"/>
    </row>
    <row r="20" spans="1:3" x14ac:dyDescent="0.25">
      <c r="A20" s="2"/>
      <c r="B20" s="2"/>
      <c r="C20" s="2"/>
    </row>
    <row r="21" spans="1:3" x14ac:dyDescent="0.25">
      <c r="A21" s="2"/>
      <c r="B21" s="2"/>
      <c r="C21" s="2"/>
    </row>
    <row r="22" spans="1:3" x14ac:dyDescent="0.25">
      <c r="A22" s="2"/>
      <c r="B22" s="2"/>
      <c r="C22" s="2"/>
    </row>
    <row r="23" spans="1:3" x14ac:dyDescent="0.25">
      <c r="A23" s="2"/>
      <c r="B23" s="2"/>
      <c r="C23" s="2"/>
    </row>
    <row r="24" spans="1:3" x14ac:dyDescent="0.25">
      <c r="A24" s="2"/>
      <c r="B24" s="2"/>
      <c r="C24" s="2"/>
    </row>
    <row r="25" spans="1:3" x14ac:dyDescent="0.25">
      <c r="A25" s="2"/>
      <c r="B25" s="2"/>
      <c r="C25" s="2"/>
    </row>
    <row r="26" spans="1:3" x14ac:dyDescent="0.25">
      <c r="A26" s="2"/>
      <c r="B26" s="2"/>
      <c r="C26" s="2"/>
    </row>
    <row r="27" spans="1:3" x14ac:dyDescent="0.25">
      <c r="A27" s="2"/>
      <c r="B27" s="2"/>
      <c r="C27" s="2"/>
    </row>
    <row r="28" spans="1:3" x14ac:dyDescent="0.25">
      <c r="A28" s="2"/>
      <c r="B28" s="2"/>
      <c r="C28" s="2"/>
    </row>
    <row r="29" spans="1:3" x14ac:dyDescent="0.25">
      <c r="A29" s="2"/>
      <c r="B29" s="2"/>
      <c r="C29" s="2"/>
    </row>
    <row r="30" spans="1:3" x14ac:dyDescent="0.25">
      <c r="A30" s="2"/>
      <c r="B30" s="2"/>
      <c r="C30" s="2"/>
    </row>
    <row r="31" spans="1:3" x14ac:dyDescent="0.25">
      <c r="A31" s="2"/>
      <c r="B31" s="2"/>
      <c r="C31" s="2"/>
    </row>
    <row r="32" spans="1:3" x14ac:dyDescent="0.25">
      <c r="A32" s="2"/>
      <c r="B32" s="2"/>
      <c r="C32" s="2"/>
    </row>
    <row r="33" spans="1:3" x14ac:dyDescent="0.25">
      <c r="A33" s="2"/>
      <c r="B33" s="2"/>
      <c r="C33" s="2"/>
    </row>
    <row r="34" spans="1:3" x14ac:dyDescent="0.25">
      <c r="A34" s="2"/>
      <c r="B34" s="2"/>
      <c r="C34" s="2"/>
    </row>
    <row r="35" spans="1:3" x14ac:dyDescent="0.25">
      <c r="A35" s="2"/>
      <c r="B35" s="2"/>
      <c r="C35" s="2"/>
    </row>
    <row r="36" spans="1:3" x14ac:dyDescent="0.25">
      <c r="A36" s="2"/>
      <c r="B36" s="2"/>
      <c r="C36" s="2"/>
    </row>
    <row r="37" spans="1:3" x14ac:dyDescent="0.25">
      <c r="A37" s="2"/>
      <c r="B37" s="2"/>
      <c r="C37" s="2"/>
    </row>
    <row r="38" spans="1:3" x14ac:dyDescent="0.25">
      <c r="A38" s="2"/>
      <c r="B38" s="2"/>
      <c r="C38" s="2"/>
    </row>
    <row r="39" spans="1:3" x14ac:dyDescent="0.25">
      <c r="A39" s="2"/>
      <c r="B39" s="2"/>
      <c r="C39" s="2"/>
    </row>
    <row r="40" spans="1:3" x14ac:dyDescent="0.25">
      <c r="A40" s="2"/>
      <c r="B40" s="2"/>
      <c r="C40" s="2"/>
    </row>
    <row r="41" spans="1:3" x14ac:dyDescent="0.25">
      <c r="A41" s="2"/>
      <c r="B41" s="2"/>
      <c r="C41" s="2"/>
    </row>
    <row r="42" spans="1:3" x14ac:dyDescent="0.25">
      <c r="A42" s="2"/>
      <c r="B42" s="2"/>
      <c r="C42" s="2"/>
    </row>
    <row r="43" spans="1:3" x14ac:dyDescent="0.25">
      <c r="A43" s="2"/>
      <c r="B43" s="2"/>
      <c r="C43" s="2"/>
    </row>
    <row r="44" spans="1:3" x14ac:dyDescent="0.25">
      <c r="A44" s="2"/>
      <c r="B44" s="2"/>
      <c r="C44" s="2"/>
    </row>
    <row r="45" spans="1:3" x14ac:dyDescent="0.25">
      <c r="A45" s="2"/>
      <c r="B45" s="2"/>
      <c r="C45" s="2"/>
    </row>
    <row r="46" spans="1:3" x14ac:dyDescent="0.25">
      <c r="A46" s="2"/>
      <c r="B46" s="2"/>
      <c r="C46" s="2"/>
    </row>
    <row r="47" spans="1:3" x14ac:dyDescent="0.25">
      <c r="A47" s="2"/>
      <c r="B47" s="2"/>
      <c r="C47" s="2"/>
    </row>
    <row r="48" spans="1:3" x14ac:dyDescent="0.25">
      <c r="A48" s="2"/>
      <c r="B48" s="2"/>
      <c r="C48" s="2"/>
    </row>
    <row r="49" spans="1:7" x14ac:dyDescent="0.25">
      <c r="A49" s="2"/>
      <c r="B49" s="2"/>
      <c r="C49" s="2"/>
    </row>
    <row r="50" spans="1:7" x14ac:dyDescent="0.25">
      <c r="A50" s="2"/>
      <c r="B50" s="2"/>
      <c r="C50" s="2"/>
    </row>
    <row r="51" spans="1:7" x14ac:dyDescent="0.25">
      <c r="A51" s="2"/>
      <c r="B51" s="2"/>
      <c r="C51" s="2"/>
    </row>
    <row r="53" spans="1:7" ht="18.75" x14ac:dyDescent="0.25">
      <c r="A53" s="406" t="s">
        <v>357</v>
      </c>
      <c r="B53" s="406"/>
      <c r="C53" s="406"/>
      <c r="D53" s="406"/>
      <c r="E53" s="406"/>
      <c r="F53" s="406"/>
      <c r="G53" s="406"/>
    </row>
  </sheetData>
  <mergeCells count="4">
    <mergeCell ref="F1:R5"/>
    <mergeCell ref="A7:C9"/>
    <mergeCell ref="D7:R9"/>
    <mergeCell ref="A53:G5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Macro2">
                <anchor moveWithCells="1" sizeWithCells="1">
                  <from>
                    <xdr:col>0</xdr:col>
                    <xdr:colOff>28575</xdr:colOff>
                    <xdr:row>23</xdr:row>
                    <xdr:rowOff>76200</xdr:rowOff>
                  </from>
                  <to>
                    <xdr:col>3</xdr:col>
                    <xdr:colOff>9525</xdr:colOff>
                    <xdr:row>27</xdr:row>
                    <xdr:rowOff>66675</xdr:rowOff>
                  </to>
                </anchor>
              </controlPr>
            </control>
          </mc:Choice>
        </mc:AlternateContent>
        <mc:AlternateContent xmlns:mc="http://schemas.openxmlformats.org/markup-compatibility/2006">
          <mc:Choice Requires="x14">
            <control shapeId="16386" r:id="rId5" name="Button 2">
              <controlPr defaultSize="0" print="0" autoFill="0" autoPict="0" macro="[0]!Macro3">
                <anchor moveWithCells="1" sizeWithCells="1">
                  <from>
                    <xdr:col>0</xdr:col>
                    <xdr:colOff>66675</xdr:colOff>
                    <xdr:row>32</xdr:row>
                    <xdr:rowOff>123825</xdr:rowOff>
                  </from>
                  <to>
                    <xdr:col>3</xdr:col>
                    <xdr:colOff>104775</xdr:colOff>
                    <xdr:row>36</xdr:row>
                    <xdr:rowOff>142875</xdr:rowOff>
                  </to>
                </anchor>
              </controlPr>
            </control>
          </mc:Choice>
        </mc:AlternateContent>
        <mc:AlternateContent xmlns:mc="http://schemas.openxmlformats.org/markup-compatibility/2006">
          <mc:Choice Requires="x14">
            <control shapeId="16387" r:id="rId6" name="Button 3">
              <controlPr defaultSize="0" print="0" autoFill="0" autoPict="0" macro="[0]!Macro4">
                <anchor moveWithCells="1" sizeWithCells="1">
                  <from>
                    <xdr:col>0</xdr:col>
                    <xdr:colOff>66675</xdr:colOff>
                    <xdr:row>41</xdr:row>
                    <xdr:rowOff>190500</xdr:rowOff>
                  </from>
                  <to>
                    <xdr:col>3</xdr:col>
                    <xdr:colOff>66675</xdr:colOff>
                    <xdr:row>45</xdr:row>
                    <xdr:rowOff>190500</xdr:rowOff>
                  </to>
                </anchor>
              </controlPr>
            </control>
          </mc:Choice>
        </mc:AlternateContent>
        <mc:AlternateContent xmlns:mc="http://schemas.openxmlformats.org/markup-compatibility/2006">
          <mc:Choice Requires="x14">
            <control shapeId="16388" r:id="rId7" name="Button 4">
              <controlPr defaultSize="0" print="0" autoFill="0" autoPict="0" macro="[0]!Macro1">
                <anchor moveWithCells="1" sizeWithCells="1">
                  <from>
                    <xdr:col>0</xdr:col>
                    <xdr:colOff>47625</xdr:colOff>
                    <xdr:row>13</xdr:row>
                    <xdr:rowOff>142875</xdr:rowOff>
                  </from>
                  <to>
                    <xdr:col>3</xdr:col>
                    <xdr:colOff>28575</xdr:colOff>
                    <xdr:row>17</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
  <sheetViews>
    <sheetView topLeftCell="A40" zoomScale="85" zoomScaleNormal="85" workbookViewId="0">
      <selection activeCell="A7" sqref="A7"/>
    </sheetView>
  </sheetViews>
  <sheetFormatPr baseColWidth="10" defaultRowHeight="15" x14ac:dyDescent="0.25"/>
  <cols>
    <col min="1" max="1" width="11.42578125" customWidth="1"/>
  </cols>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dimension ref="H6:Q45"/>
  <sheetViews>
    <sheetView zoomScale="85" zoomScaleNormal="85" workbookViewId="0">
      <selection activeCell="Q18" sqref="Q18"/>
    </sheetView>
  </sheetViews>
  <sheetFormatPr baseColWidth="10" defaultColWidth="11.42578125" defaultRowHeight="15" x14ac:dyDescent="0.25"/>
  <cols>
    <col min="1" max="5" width="11.42578125" style="67"/>
    <col min="6" max="6" width="15.42578125" style="67" customWidth="1"/>
    <col min="7" max="7" width="11.42578125" style="67" customWidth="1"/>
    <col min="8" max="11" width="11.42578125" style="67"/>
    <col min="12" max="12" width="15.85546875" style="67" customWidth="1"/>
    <col min="13" max="14" width="11.42578125" style="67"/>
    <col min="15" max="15" width="11" style="67" customWidth="1"/>
    <col min="16" max="16" width="2" style="67" customWidth="1"/>
    <col min="17" max="17" width="58" style="67" customWidth="1"/>
    <col min="18" max="18" width="1.5703125" style="67" customWidth="1"/>
    <col min="19" max="16384" width="11.42578125" style="67"/>
  </cols>
  <sheetData>
    <row r="6" spans="17:17" x14ac:dyDescent="0.25">
      <c r="Q6" s="66" t="s">
        <v>171</v>
      </c>
    </row>
    <row r="7" spans="17:17" x14ac:dyDescent="0.25">
      <c r="Q7" s="9" t="s">
        <v>332</v>
      </c>
    </row>
    <row r="8" spans="17:17" x14ac:dyDescent="0.25">
      <c r="Q8" s="9" t="s">
        <v>33</v>
      </c>
    </row>
    <row r="9" spans="17:17" x14ac:dyDescent="0.25">
      <c r="Q9" s="9" t="s">
        <v>34</v>
      </c>
    </row>
    <row r="10" spans="17:17" x14ac:dyDescent="0.25">
      <c r="Q10" s="9" t="s">
        <v>35</v>
      </c>
    </row>
    <row r="11" spans="17:17" x14ac:dyDescent="0.25">
      <c r="Q11" s="9" t="s">
        <v>36</v>
      </c>
    </row>
    <row r="12" spans="17:17" x14ac:dyDescent="0.25">
      <c r="Q12" s="9" t="s">
        <v>37</v>
      </c>
    </row>
    <row r="13" spans="17:17" x14ac:dyDescent="0.25">
      <c r="Q13" s="9" t="s">
        <v>38</v>
      </c>
    </row>
    <row r="14" spans="17:17" x14ac:dyDescent="0.25">
      <c r="Q14" s="9" t="s">
        <v>39</v>
      </c>
    </row>
    <row r="16" spans="17:17" x14ac:dyDescent="0.25">
      <c r="Q16" s="66" t="s">
        <v>172</v>
      </c>
    </row>
    <row r="17" spans="17:17" x14ac:dyDescent="0.25">
      <c r="Q17" s="10" t="s">
        <v>48</v>
      </c>
    </row>
    <row r="18" spans="17:17" x14ac:dyDescent="0.25">
      <c r="Q18" s="10" t="s">
        <v>49</v>
      </c>
    </row>
    <row r="19" spans="17:17" x14ac:dyDescent="0.25">
      <c r="Q19" s="10" t="s">
        <v>50</v>
      </c>
    </row>
    <row r="20" spans="17:17" x14ac:dyDescent="0.25">
      <c r="Q20" s="9" t="s">
        <v>41</v>
      </c>
    </row>
    <row r="21" spans="17:17" x14ac:dyDescent="0.25">
      <c r="Q21" s="9" t="s">
        <v>32</v>
      </c>
    </row>
    <row r="23" spans="17:17" x14ac:dyDescent="0.25">
      <c r="Q23" s="129" t="s">
        <v>173</v>
      </c>
    </row>
    <row r="24" spans="17:17" x14ac:dyDescent="0.25">
      <c r="Q24" s="9" t="s">
        <v>262</v>
      </c>
    </row>
    <row r="25" spans="17:17" x14ac:dyDescent="0.25">
      <c r="Q25" s="9" t="s">
        <v>27</v>
      </c>
    </row>
    <row r="26" spans="17:17" x14ac:dyDescent="0.25">
      <c r="Q26" s="9" t="s">
        <v>17</v>
      </c>
    </row>
    <row r="27" spans="17:17" x14ac:dyDescent="0.25">
      <c r="Q27" s="9" t="s">
        <v>16</v>
      </c>
    </row>
    <row r="28" spans="17:17" x14ac:dyDescent="0.25">
      <c r="Q28" s="9" t="s">
        <v>60</v>
      </c>
    </row>
    <row r="29" spans="17:17" x14ac:dyDescent="0.25">
      <c r="Q29" s="9" t="s">
        <v>18</v>
      </c>
    </row>
    <row r="30" spans="17:17" x14ac:dyDescent="0.25">
      <c r="Q30" s="9" t="s">
        <v>19</v>
      </c>
    </row>
    <row r="31" spans="17:17" x14ac:dyDescent="0.25">
      <c r="Q31" s="9" t="s">
        <v>20</v>
      </c>
    </row>
    <row r="32" spans="17:17" x14ac:dyDescent="0.25">
      <c r="Q32" s="9" t="s">
        <v>29</v>
      </c>
    </row>
    <row r="33" spans="8:17" x14ac:dyDescent="0.25">
      <c r="Q33" s="9" t="s">
        <v>40</v>
      </c>
    </row>
    <row r="34" spans="8:17" x14ac:dyDescent="0.25">
      <c r="Q34" s="9" t="s">
        <v>30</v>
      </c>
    </row>
    <row r="35" spans="8:17" x14ac:dyDescent="0.25">
      <c r="Q35" s="9" t="s">
        <v>335</v>
      </c>
    </row>
    <row r="37" spans="8:17" x14ac:dyDescent="0.25">
      <c r="Q37" s="129" t="s">
        <v>174</v>
      </c>
    </row>
    <row r="38" spans="8:17" x14ac:dyDescent="0.25">
      <c r="Q38" s="9" t="s">
        <v>28</v>
      </c>
    </row>
    <row r="39" spans="8:17" x14ac:dyDescent="0.25">
      <c r="Q39" s="9" t="s">
        <v>21</v>
      </c>
    </row>
    <row r="40" spans="8:17" x14ac:dyDescent="0.25">
      <c r="Q40" s="9" t="s">
        <v>23</v>
      </c>
    </row>
    <row r="41" spans="8:17" x14ac:dyDescent="0.25">
      <c r="Q41" s="9" t="s">
        <v>25</v>
      </c>
    </row>
    <row r="42" spans="8:17" ht="15.75" customHeight="1" x14ac:dyDescent="0.25">
      <c r="Q42" s="9" t="s">
        <v>24</v>
      </c>
    </row>
    <row r="43" spans="8:17" ht="15.75" customHeight="1" x14ac:dyDescent="0.3">
      <c r="H43" s="291" t="s">
        <v>299</v>
      </c>
      <c r="I43" s="291"/>
      <c r="J43" s="291"/>
      <c r="K43" s="291"/>
      <c r="L43" s="291"/>
      <c r="M43" s="290" t="s">
        <v>300</v>
      </c>
      <c r="N43" s="290"/>
      <c r="O43" s="290"/>
      <c r="Q43" s="9" t="s">
        <v>26</v>
      </c>
    </row>
    <row r="44" spans="8:17" ht="18" customHeight="1" x14ac:dyDescent="0.3">
      <c r="H44" s="291" t="s">
        <v>298</v>
      </c>
      <c r="I44" s="291"/>
      <c r="J44" s="291"/>
      <c r="K44" s="291"/>
      <c r="L44" s="291"/>
      <c r="M44" s="290" t="s">
        <v>302</v>
      </c>
      <c r="N44" s="290"/>
      <c r="O44" s="290"/>
      <c r="Q44" s="9" t="s">
        <v>334</v>
      </c>
    </row>
    <row r="45" spans="8:17" ht="16.5" customHeight="1" x14ac:dyDescent="0.3">
      <c r="H45" s="291"/>
      <c r="I45" s="291"/>
      <c r="J45" s="291"/>
      <c r="K45" s="291"/>
      <c r="L45" s="291"/>
      <c r="M45" s="290" t="s">
        <v>301</v>
      </c>
      <c r="N45" s="290"/>
      <c r="O45" s="290"/>
      <c r="Q45" s="9" t="s">
        <v>333</v>
      </c>
    </row>
  </sheetData>
  <pageMargins left="0" right="0" top="0.15748031496062992" bottom="0.15748031496062992" header="0.31496062992125984" footer="0.31496062992125984"/>
  <pageSetup paperSize="9" scale="6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Macro3">
                <anchor moveWithCells="1" sizeWithCells="1">
                  <from>
                    <xdr:col>16</xdr:col>
                    <xdr:colOff>28575</xdr:colOff>
                    <xdr:row>0</xdr:row>
                    <xdr:rowOff>85725</xdr:rowOff>
                  </from>
                  <to>
                    <xdr:col>16</xdr:col>
                    <xdr:colOff>3762375</xdr:colOff>
                    <xdr:row>4</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AB55"/>
  <sheetViews>
    <sheetView tabSelected="1" topLeftCell="A40" zoomScale="96" zoomScaleNormal="96" workbookViewId="0">
      <selection activeCell="E52" sqref="E52"/>
    </sheetView>
  </sheetViews>
  <sheetFormatPr baseColWidth="10" defaultColWidth="11.42578125" defaultRowHeight="15" x14ac:dyDescent="0.25"/>
  <cols>
    <col min="1" max="1" width="3.42578125" style="70" customWidth="1"/>
    <col min="2" max="2" width="5" style="118" customWidth="1"/>
    <col min="3" max="3" width="18.85546875" style="70" customWidth="1"/>
    <col min="4" max="4" width="20.5703125" style="70" customWidth="1"/>
    <col min="5" max="5" width="14.42578125" style="106" bestFit="1" customWidth="1"/>
    <col min="6" max="6" width="2.5703125" style="106" customWidth="1"/>
    <col min="7" max="7" width="15" style="106" customWidth="1"/>
    <col min="8" max="8" width="7.5703125" style="106" customWidth="1"/>
    <col min="9" max="9" width="2.85546875" style="106" customWidth="1"/>
    <col min="10" max="10" width="49.85546875" style="106" customWidth="1"/>
    <col min="11" max="11" width="2.5703125" style="106" customWidth="1"/>
    <col min="12" max="12" width="57.5703125" style="106" customWidth="1"/>
    <col min="13" max="13" width="3" style="106" customWidth="1"/>
    <col min="14" max="14" width="16.5703125" style="106" customWidth="1"/>
    <col min="15" max="15" width="3" style="106" customWidth="1"/>
    <col min="16" max="16" width="26.5703125" style="106" customWidth="1"/>
    <col min="17" max="17" width="3" style="106" customWidth="1"/>
    <col min="18" max="18" width="42.140625" style="106" customWidth="1"/>
    <col min="19" max="19" width="3" style="106" customWidth="1"/>
    <col min="20" max="20" width="14.42578125" style="106" customWidth="1"/>
    <col min="21" max="21" width="13.42578125" style="106" customWidth="1"/>
    <col min="22" max="22" width="3" style="106" customWidth="1"/>
    <col min="23" max="23" width="40" style="106" customWidth="1"/>
    <col min="24" max="24" width="3.140625" style="106" customWidth="1"/>
    <col min="25" max="16384" width="11.42578125" style="106"/>
  </cols>
  <sheetData>
    <row r="1" spans="1:24" s="70" customFormat="1" ht="15.75" customHeight="1" x14ac:dyDescent="0.25">
      <c r="A1" s="51"/>
      <c r="B1" s="441" t="s">
        <v>45</v>
      </c>
      <c r="C1" s="441"/>
      <c r="D1" s="441"/>
      <c r="E1" s="441"/>
      <c r="F1" s="441"/>
      <c r="G1" s="441"/>
      <c r="H1" s="441"/>
      <c r="I1" s="441"/>
      <c r="J1" s="441"/>
      <c r="K1" s="68"/>
      <c r="L1" s="51"/>
      <c r="M1" s="51"/>
      <c r="N1" s="51"/>
      <c r="O1" s="51"/>
      <c r="P1" s="51"/>
      <c r="Q1" s="51"/>
      <c r="R1" s="51"/>
      <c r="S1" s="51"/>
      <c r="T1" s="51"/>
      <c r="U1" s="51"/>
      <c r="V1" s="51"/>
      <c r="W1" s="51"/>
      <c r="X1" s="51"/>
    </row>
    <row r="2" spans="1:24" s="70" customFormat="1" ht="17.25" customHeight="1" x14ac:dyDescent="0.25">
      <c r="A2" s="51"/>
      <c r="B2" s="441"/>
      <c r="C2" s="441"/>
      <c r="D2" s="441"/>
      <c r="E2" s="441"/>
      <c r="F2" s="441"/>
      <c r="G2" s="441"/>
      <c r="H2" s="441"/>
      <c r="I2" s="441"/>
      <c r="J2" s="441"/>
      <c r="K2" s="68"/>
      <c r="L2" s="71" t="s">
        <v>311</v>
      </c>
      <c r="M2" s="51"/>
      <c r="N2" s="51"/>
      <c r="O2" s="51"/>
      <c r="P2" s="51"/>
      <c r="Q2" s="51"/>
      <c r="R2" s="73"/>
      <c r="S2" s="304" t="s">
        <v>313</v>
      </c>
      <c r="T2" s="304"/>
      <c r="U2" s="304"/>
      <c r="V2" s="304"/>
      <c r="W2" s="71"/>
      <c r="X2" s="51"/>
    </row>
    <row r="3" spans="1:24" s="70" customFormat="1" ht="63" customHeight="1" x14ac:dyDescent="0.25">
      <c r="A3" s="51"/>
      <c r="B3" s="441"/>
      <c r="C3" s="441"/>
      <c r="D3" s="441"/>
      <c r="E3" s="441"/>
      <c r="F3" s="441"/>
      <c r="G3" s="441"/>
      <c r="H3" s="441"/>
      <c r="I3" s="441"/>
      <c r="J3" s="441"/>
      <c r="K3" s="68"/>
      <c r="L3" s="407" t="s">
        <v>355</v>
      </c>
      <c r="M3" s="407"/>
      <c r="N3" s="407"/>
      <c r="O3" s="407"/>
      <c r="P3" s="407"/>
      <c r="Q3" s="407"/>
      <c r="R3" s="407"/>
      <c r="S3" s="305" t="s">
        <v>312</v>
      </c>
      <c r="T3" s="305"/>
      <c r="U3" s="305"/>
      <c r="V3" s="305"/>
      <c r="W3" s="69"/>
      <c r="X3" s="255"/>
    </row>
    <row r="4" spans="1:24" s="70" customFormat="1" ht="18.75" customHeight="1" x14ac:dyDescent="0.25">
      <c r="A4" s="51"/>
      <c r="B4" s="420"/>
      <c r="C4" s="420"/>
      <c r="D4" s="420"/>
      <c r="E4" s="442" t="s">
        <v>42</v>
      </c>
      <c r="F4" s="442"/>
      <c r="G4" s="442"/>
      <c r="H4" s="442"/>
      <c r="I4" s="442"/>
      <c r="J4" s="442"/>
      <c r="K4" s="72"/>
      <c r="L4" s="73" t="s">
        <v>44</v>
      </c>
      <c r="M4" s="73"/>
      <c r="N4" s="73"/>
      <c r="O4" s="73"/>
      <c r="P4" s="73"/>
      <c r="Q4" s="73"/>
      <c r="R4" s="73"/>
      <c r="S4" s="288" t="s">
        <v>307</v>
      </c>
      <c r="T4" s="288"/>
      <c r="U4" s="288"/>
      <c r="V4" s="288"/>
      <c r="W4" s="71"/>
      <c r="X4" s="71"/>
    </row>
    <row r="5" spans="1:24" s="70" customFormat="1" ht="18" customHeight="1" x14ac:dyDescent="0.25">
      <c r="A5" s="51"/>
      <c r="B5" s="420"/>
      <c r="C5" s="420"/>
      <c r="D5" s="420"/>
      <c r="E5" s="442"/>
      <c r="F5" s="442"/>
      <c r="G5" s="442"/>
      <c r="H5" s="442"/>
      <c r="I5" s="442"/>
      <c r="J5" s="442"/>
      <c r="K5" s="72"/>
      <c r="L5" s="71" t="s">
        <v>175</v>
      </c>
      <c r="M5" s="74"/>
      <c r="N5" s="74"/>
      <c r="O5" s="74"/>
      <c r="P5" s="74"/>
      <c r="Q5" s="74"/>
      <c r="R5" s="74"/>
      <c r="S5" s="413" t="s">
        <v>309</v>
      </c>
      <c r="T5" s="413"/>
      <c r="U5" s="413"/>
      <c r="V5" s="413"/>
      <c r="W5" s="413"/>
      <c r="X5" s="69"/>
    </row>
    <row r="6" spans="1:24" s="70" customFormat="1" ht="5.0999999999999996" customHeight="1" x14ac:dyDescent="0.25">
      <c r="A6" s="51"/>
      <c r="B6" s="420"/>
      <c r="C6" s="420"/>
      <c r="D6" s="420"/>
      <c r="E6" s="77"/>
      <c r="F6" s="77"/>
      <c r="G6" s="77"/>
      <c r="H6" s="77"/>
      <c r="I6" s="77"/>
      <c r="J6" s="77"/>
      <c r="K6" s="72"/>
      <c r="L6" s="71"/>
      <c r="M6" s="74"/>
      <c r="N6" s="74"/>
      <c r="O6" s="74"/>
      <c r="P6" s="74"/>
      <c r="Q6" s="74"/>
      <c r="R6" s="74"/>
      <c r="S6" s="413"/>
      <c r="T6" s="413"/>
      <c r="U6" s="413"/>
      <c r="V6" s="413"/>
      <c r="W6" s="413"/>
      <c r="X6" s="69"/>
    </row>
    <row r="7" spans="1:24" s="70" customFormat="1" ht="15.75" customHeight="1" x14ac:dyDescent="0.25">
      <c r="A7" s="51"/>
      <c r="B7" s="420" t="s">
        <v>43</v>
      </c>
      <c r="C7" s="420"/>
      <c r="D7" s="420"/>
      <c r="E7" s="416" t="s">
        <v>161</v>
      </c>
      <c r="F7" s="416"/>
      <c r="G7" s="416"/>
      <c r="H7" s="417"/>
      <c r="I7" s="418"/>
      <c r="J7" s="419"/>
      <c r="K7" s="78"/>
      <c r="L7" s="79" t="s">
        <v>47</v>
      </c>
      <c r="M7" s="79"/>
      <c r="N7" s="79"/>
      <c r="O7" s="79"/>
      <c r="P7" s="79"/>
      <c r="Q7" s="79"/>
      <c r="R7" s="79"/>
      <c r="S7" s="413"/>
      <c r="T7" s="413"/>
      <c r="U7" s="413"/>
      <c r="V7" s="413"/>
      <c r="W7" s="413"/>
      <c r="X7" s="69"/>
    </row>
    <row r="8" spans="1:24" s="70" customFormat="1" ht="5.0999999999999996" customHeight="1" x14ac:dyDescent="0.25">
      <c r="A8" s="51"/>
      <c r="B8" s="420"/>
      <c r="C8" s="420"/>
      <c r="D8" s="420"/>
      <c r="E8" s="80"/>
      <c r="F8" s="80"/>
      <c r="G8" s="80"/>
      <c r="H8" s="80"/>
      <c r="I8" s="80"/>
      <c r="J8" s="77"/>
      <c r="K8" s="78"/>
      <c r="L8" s="79"/>
      <c r="M8" s="79"/>
      <c r="N8" s="79"/>
      <c r="O8" s="79"/>
      <c r="P8" s="79"/>
      <c r="Q8" s="79"/>
      <c r="R8" s="79"/>
      <c r="S8" s="346"/>
      <c r="T8" s="346"/>
      <c r="U8" s="346"/>
      <c r="V8" s="346"/>
      <c r="W8" s="346"/>
      <c r="X8" s="345"/>
    </row>
    <row r="9" spans="1:24" s="70" customFormat="1" ht="15.75" customHeight="1" x14ac:dyDescent="0.25">
      <c r="A9" s="51"/>
      <c r="B9" s="420"/>
      <c r="C9" s="420"/>
      <c r="D9" s="420"/>
      <c r="E9" s="416" t="s">
        <v>162</v>
      </c>
      <c r="F9" s="416"/>
      <c r="G9" s="416"/>
      <c r="H9" s="417"/>
      <c r="I9" s="418"/>
      <c r="J9" s="419"/>
      <c r="K9" s="78"/>
      <c r="L9" s="410" t="s">
        <v>176</v>
      </c>
      <c r="M9" s="410"/>
      <c r="N9" s="410"/>
      <c r="O9" s="410"/>
      <c r="P9" s="410"/>
      <c r="Q9" s="410"/>
      <c r="R9" s="410"/>
      <c r="S9" s="414" t="s">
        <v>306</v>
      </c>
      <c r="T9" s="414"/>
      <c r="U9" s="414"/>
      <c r="V9" s="414"/>
      <c r="W9" s="414"/>
      <c r="X9" s="345"/>
    </row>
    <row r="10" spans="1:24" s="70" customFormat="1" ht="5.0999999999999996" customHeight="1" x14ac:dyDescent="0.25">
      <c r="A10" s="51"/>
      <c r="B10" s="420"/>
      <c r="C10" s="420"/>
      <c r="D10" s="420"/>
      <c r="E10" s="80"/>
      <c r="F10" s="80"/>
      <c r="G10" s="80"/>
      <c r="H10" s="80"/>
      <c r="I10" s="80"/>
      <c r="J10" s="77"/>
      <c r="K10" s="81"/>
      <c r="L10" s="76"/>
      <c r="M10" s="76"/>
      <c r="N10" s="76"/>
      <c r="O10" s="76"/>
      <c r="P10" s="76"/>
      <c r="Q10" s="76"/>
      <c r="R10" s="75"/>
      <c r="S10" s="414"/>
      <c r="T10" s="414"/>
      <c r="U10" s="414"/>
      <c r="V10" s="414"/>
      <c r="W10" s="414"/>
      <c r="X10" s="345"/>
    </row>
    <row r="11" spans="1:24" s="70" customFormat="1" ht="15" customHeight="1" x14ac:dyDescent="0.25">
      <c r="A11" s="51"/>
      <c r="B11" s="420"/>
      <c r="C11" s="420"/>
      <c r="D11" s="420"/>
      <c r="E11" s="416" t="s">
        <v>163</v>
      </c>
      <c r="F11" s="416"/>
      <c r="G11" s="416"/>
      <c r="H11" s="417"/>
      <c r="I11" s="418"/>
      <c r="J11" s="419"/>
      <c r="K11" s="78"/>
      <c r="L11" s="409" t="s">
        <v>51</v>
      </c>
      <c r="M11" s="409"/>
      <c r="N11" s="409"/>
      <c r="O11" s="409"/>
      <c r="P11" s="409"/>
      <c r="Q11" s="409"/>
      <c r="R11" s="409"/>
      <c r="S11" s="414"/>
      <c r="T11" s="414"/>
      <c r="U11" s="414"/>
      <c r="V11" s="414"/>
      <c r="W11" s="414"/>
      <c r="X11" s="345"/>
    </row>
    <row r="12" spans="1:24" s="70" customFormat="1" ht="5.0999999999999996" customHeight="1" x14ac:dyDescent="0.25">
      <c r="A12" s="51"/>
      <c r="B12" s="420"/>
      <c r="C12" s="420"/>
      <c r="D12" s="420"/>
      <c r="E12" s="80"/>
      <c r="F12" s="80"/>
      <c r="G12" s="80"/>
      <c r="H12" s="80"/>
      <c r="I12" s="80"/>
      <c r="J12" s="77"/>
      <c r="K12" s="78"/>
      <c r="L12" s="409"/>
      <c r="M12" s="409"/>
      <c r="N12" s="409"/>
      <c r="O12" s="409"/>
      <c r="P12" s="409"/>
      <c r="Q12" s="409"/>
      <c r="R12" s="409"/>
      <c r="S12" s="411" t="s">
        <v>308</v>
      </c>
      <c r="T12" s="411"/>
      <c r="U12" s="411"/>
      <c r="V12" s="411"/>
      <c r="W12" s="411"/>
      <c r="X12" s="411"/>
    </row>
    <row r="13" spans="1:24" s="70" customFormat="1" ht="17.25" customHeight="1" x14ac:dyDescent="0.25">
      <c r="A13" s="51"/>
      <c r="B13" s="420"/>
      <c r="C13" s="420"/>
      <c r="D13" s="420"/>
      <c r="E13" s="416" t="s">
        <v>164</v>
      </c>
      <c r="F13" s="416"/>
      <c r="G13" s="416"/>
      <c r="H13" s="417"/>
      <c r="I13" s="418"/>
      <c r="J13" s="419"/>
      <c r="K13" s="78"/>
      <c r="L13" s="408" t="s">
        <v>177</v>
      </c>
      <c r="M13" s="408"/>
      <c r="N13" s="408"/>
      <c r="O13" s="408"/>
      <c r="P13" s="408"/>
      <c r="Q13" s="408"/>
      <c r="R13" s="408"/>
      <c r="S13" s="411"/>
      <c r="T13" s="411"/>
      <c r="U13" s="411"/>
      <c r="V13" s="411"/>
      <c r="W13" s="411"/>
      <c r="X13" s="411"/>
    </row>
    <row r="14" spans="1:24" s="70" customFormat="1" ht="5.0999999999999996" customHeight="1" x14ac:dyDescent="0.25">
      <c r="A14" s="51"/>
      <c r="B14" s="420"/>
      <c r="C14" s="420"/>
      <c r="D14" s="420"/>
      <c r="E14" s="80"/>
      <c r="F14" s="80"/>
      <c r="G14" s="80"/>
      <c r="H14" s="80"/>
      <c r="I14" s="80"/>
      <c r="J14" s="77"/>
      <c r="K14" s="78"/>
      <c r="L14" s="408"/>
      <c r="M14" s="408"/>
      <c r="N14" s="408"/>
      <c r="O14" s="408"/>
      <c r="P14" s="408"/>
      <c r="Q14" s="408"/>
      <c r="R14" s="408"/>
      <c r="S14" s="412" t="s">
        <v>310</v>
      </c>
      <c r="T14" s="412"/>
      <c r="U14" s="412"/>
      <c r="V14" s="412"/>
      <c r="W14" s="412"/>
      <c r="X14" s="412"/>
    </row>
    <row r="15" spans="1:24" s="70" customFormat="1" ht="17.25" customHeight="1" x14ac:dyDescent="0.25">
      <c r="A15" s="51"/>
      <c r="B15" s="420"/>
      <c r="C15" s="420"/>
      <c r="D15" s="420"/>
      <c r="E15" s="416" t="s">
        <v>165</v>
      </c>
      <c r="F15" s="416"/>
      <c r="G15" s="416"/>
      <c r="H15" s="417"/>
      <c r="I15" s="418"/>
      <c r="J15" s="419"/>
      <c r="K15" s="78"/>
      <c r="L15" s="408"/>
      <c r="M15" s="408"/>
      <c r="N15" s="408"/>
      <c r="O15" s="408"/>
      <c r="P15" s="408"/>
      <c r="Q15" s="408"/>
      <c r="R15" s="408"/>
      <c r="S15" s="412"/>
      <c r="T15" s="412"/>
      <c r="U15" s="412"/>
      <c r="V15" s="412"/>
      <c r="W15" s="412"/>
      <c r="X15" s="412"/>
    </row>
    <row r="16" spans="1:24" s="70" customFormat="1" ht="17.25" customHeight="1" x14ac:dyDescent="0.25">
      <c r="A16" s="51"/>
      <c r="B16" s="420"/>
      <c r="C16" s="420"/>
      <c r="D16" s="420"/>
      <c r="E16" s="416" t="s">
        <v>178</v>
      </c>
      <c r="F16" s="416"/>
      <c r="G16" s="416"/>
      <c r="H16" s="417"/>
      <c r="I16" s="418"/>
      <c r="J16" s="419"/>
      <c r="K16" s="78"/>
      <c r="L16" s="409" t="s">
        <v>52</v>
      </c>
      <c r="M16" s="409"/>
      <c r="N16" s="409"/>
      <c r="O16" s="409"/>
      <c r="P16" s="409"/>
      <c r="Q16" s="409"/>
      <c r="R16" s="409"/>
      <c r="S16" s="303"/>
      <c r="T16" s="303"/>
      <c r="U16" s="303"/>
      <c r="V16" s="303"/>
      <c r="W16" s="303"/>
      <c r="X16" s="302"/>
    </row>
    <row r="17" spans="1:28" s="70" customFormat="1" ht="4.5" customHeight="1" x14ac:dyDescent="0.25">
      <c r="A17" s="51"/>
      <c r="B17" s="82"/>
      <c r="C17" s="420"/>
      <c r="D17" s="420"/>
      <c r="E17" s="421"/>
      <c r="F17" s="421"/>
      <c r="G17" s="421"/>
      <c r="H17" s="421"/>
      <c r="I17" s="421"/>
      <c r="J17" s="421"/>
      <c r="K17" s="51"/>
      <c r="L17" s="409"/>
      <c r="M17" s="409"/>
      <c r="N17" s="409"/>
      <c r="O17" s="409"/>
      <c r="P17" s="409"/>
      <c r="Q17" s="409"/>
      <c r="R17" s="409"/>
      <c r="S17" s="409"/>
      <c r="T17" s="409"/>
      <c r="U17" s="409"/>
      <c r="V17" s="409"/>
      <c r="W17" s="409"/>
      <c r="X17" s="409"/>
    </row>
    <row r="18" spans="1:28" s="70" customFormat="1" ht="15" customHeight="1" x14ac:dyDescent="0.25">
      <c r="A18" s="51"/>
      <c r="B18" s="83"/>
      <c r="C18" s="84"/>
      <c r="D18" s="84"/>
      <c r="E18" s="416" t="s">
        <v>167</v>
      </c>
      <c r="F18" s="416"/>
      <c r="G18" s="416"/>
      <c r="H18" s="417"/>
      <c r="I18" s="418"/>
      <c r="J18" s="419"/>
      <c r="K18" s="72"/>
      <c r="L18" s="71" t="s">
        <v>304</v>
      </c>
      <c r="M18" s="71"/>
      <c r="N18" s="71"/>
      <c r="O18" s="71"/>
      <c r="P18" s="71"/>
      <c r="Q18" s="71"/>
      <c r="R18" s="71"/>
      <c r="S18" s="74"/>
      <c r="T18" s="74"/>
      <c r="U18" s="74"/>
      <c r="V18" s="74"/>
      <c r="W18" s="71"/>
      <c r="X18" s="74"/>
    </row>
    <row r="19" spans="1:28" s="70" customFormat="1" ht="15" customHeight="1" x14ac:dyDescent="0.25">
      <c r="A19" s="51"/>
      <c r="B19" s="83"/>
      <c r="C19" s="84"/>
      <c r="D19" s="84"/>
      <c r="E19" s="77"/>
      <c r="F19" s="77"/>
      <c r="G19" s="77"/>
      <c r="H19" s="417"/>
      <c r="I19" s="418"/>
      <c r="J19" s="419"/>
      <c r="K19" s="72"/>
      <c r="L19" s="71" t="s">
        <v>62</v>
      </c>
      <c r="M19" s="71"/>
      <c r="N19" s="71"/>
      <c r="O19" s="71"/>
      <c r="P19" s="71"/>
      <c r="Q19" s="71"/>
      <c r="R19" s="71"/>
      <c r="S19" s="74"/>
      <c r="T19" s="74"/>
      <c r="U19" s="74"/>
      <c r="V19" s="74"/>
      <c r="W19" s="74"/>
      <c r="X19" s="74"/>
    </row>
    <row r="20" spans="1:28" s="70" customFormat="1" ht="15" customHeight="1" x14ac:dyDescent="0.25">
      <c r="A20" s="51"/>
      <c r="B20" s="51"/>
      <c r="C20" s="51"/>
      <c r="D20" s="51"/>
      <c r="E20" s="51"/>
      <c r="F20" s="51"/>
      <c r="G20" s="51"/>
      <c r="H20" s="51"/>
      <c r="I20" s="51"/>
      <c r="J20" s="51"/>
      <c r="K20" s="51"/>
      <c r="L20" s="71"/>
      <c r="M20" s="71"/>
      <c r="N20" s="71"/>
      <c r="O20" s="71"/>
      <c r="P20" s="71"/>
      <c r="Q20" s="71"/>
      <c r="R20" s="71"/>
      <c r="S20" s="74"/>
      <c r="T20" s="74"/>
      <c r="U20" s="74"/>
      <c r="V20" s="74"/>
      <c r="W20" s="74"/>
      <c r="X20" s="74"/>
    </row>
    <row r="21" spans="1:28" s="70" customFormat="1" ht="15" customHeight="1" x14ac:dyDescent="0.25">
      <c r="B21" s="82"/>
      <c r="C21" s="85"/>
      <c r="D21" s="85"/>
      <c r="E21" s="85"/>
      <c r="F21" s="85"/>
      <c r="G21" s="85"/>
      <c r="H21" s="85"/>
      <c r="I21" s="85"/>
      <c r="J21" s="85"/>
      <c r="K21" s="85"/>
      <c r="L21" s="86"/>
      <c r="M21" s="86"/>
      <c r="N21" s="85"/>
      <c r="O21" s="86"/>
      <c r="P21" s="86"/>
      <c r="Q21" s="86"/>
      <c r="R21" s="86"/>
      <c r="S21" s="87"/>
      <c r="T21" s="87"/>
      <c r="U21" s="87"/>
      <c r="V21" s="87"/>
      <c r="W21" s="87"/>
      <c r="X21" s="87"/>
    </row>
    <row r="22" spans="1:28" s="70" customFormat="1" ht="59.25" customHeight="1" x14ac:dyDescent="0.25">
      <c r="B22" s="432" t="s">
        <v>179</v>
      </c>
      <c r="C22" s="433" t="s">
        <v>180</v>
      </c>
      <c r="D22" s="434"/>
      <c r="E22" s="437" t="s">
        <v>353</v>
      </c>
      <c r="F22" s="85"/>
      <c r="G22" s="439" t="s">
        <v>354</v>
      </c>
      <c r="H22" s="439" t="s">
        <v>57</v>
      </c>
      <c r="I22" s="85"/>
      <c r="J22" s="430" t="s">
        <v>305</v>
      </c>
      <c r="K22" s="88"/>
      <c r="L22" s="424" t="s">
        <v>181</v>
      </c>
      <c r="M22" s="89"/>
      <c r="N22" s="90" t="s">
        <v>182</v>
      </c>
      <c r="O22" s="89"/>
      <c r="P22" s="422" t="s">
        <v>303</v>
      </c>
      <c r="Q22" s="92"/>
      <c r="R22" s="426" t="s">
        <v>183</v>
      </c>
      <c r="S22" s="91"/>
      <c r="T22" s="422" t="s">
        <v>295</v>
      </c>
      <c r="U22" s="422"/>
      <c r="V22" s="91"/>
      <c r="W22" s="428" t="s">
        <v>184</v>
      </c>
      <c r="X22" s="91"/>
    </row>
    <row r="23" spans="1:28" s="70" customFormat="1" ht="24.75" customHeight="1" x14ac:dyDescent="0.25">
      <c r="B23" s="432"/>
      <c r="C23" s="435"/>
      <c r="D23" s="436"/>
      <c r="E23" s="438"/>
      <c r="F23" s="85"/>
      <c r="G23" s="440"/>
      <c r="H23" s="440"/>
      <c r="I23" s="85"/>
      <c r="J23" s="431"/>
      <c r="K23" s="92"/>
      <c r="L23" s="425"/>
      <c r="M23" s="92"/>
      <c r="N23" s="93" t="s">
        <v>57</v>
      </c>
      <c r="O23" s="92"/>
      <c r="P23" s="422"/>
      <c r="Q23" s="92"/>
      <c r="R23" s="427"/>
      <c r="S23" s="91"/>
      <c r="T23" s="294" t="s">
        <v>296</v>
      </c>
      <c r="U23" s="295" t="s">
        <v>297</v>
      </c>
      <c r="V23" s="91"/>
      <c r="W23" s="429"/>
      <c r="X23" s="91"/>
    </row>
    <row r="24" spans="1:28" s="70" customFormat="1" ht="6.75" customHeight="1" x14ac:dyDescent="0.25">
      <c r="B24" s="432"/>
      <c r="C24" s="94"/>
      <c r="D24" s="94"/>
      <c r="E24" s="94"/>
      <c r="F24" s="85"/>
      <c r="G24" s="95"/>
      <c r="H24" s="95"/>
      <c r="I24" s="85"/>
      <c r="J24" s="96"/>
      <c r="K24" s="97"/>
      <c r="L24" s="98"/>
      <c r="M24" s="92"/>
      <c r="N24" s="99"/>
      <c r="O24" s="92"/>
      <c r="P24" s="296"/>
      <c r="Q24" s="92"/>
      <c r="R24" s="100"/>
      <c r="S24" s="91"/>
      <c r="T24" s="423"/>
      <c r="U24" s="423"/>
      <c r="V24" s="91"/>
      <c r="W24" s="101"/>
      <c r="X24" s="91"/>
    </row>
    <row r="25" spans="1:28" ht="15" customHeight="1" x14ac:dyDescent="0.25">
      <c r="B25" s="432"/>
      <c r="C25" s="415" t="s">
        <v>13</v>
      </c>
      <c r="D25" s="415"/>
      <c r="E25" s="102">
        <v>0</v>
      </c>
      <c r="F25" s="85"/>
      <c r="G25" s="103" t="s">
        <v>185</v>
      </c>
      <c r="H25" s="104" t="s">
        <v>56</v>
      </c>
      <c r="I25" s="85"/>
      <c r="J25" s="175" t="s">
        <v>332</v>
      </c>
      <c r="K25" s="105"/>
      <c r="L25" s="172" t="s">
        <v>48</v>
      </c>
      <c r="M25" s="92"/>
      <c r="N25" s="104" t="s">
        <v>58</v>
      </c>
      <c r="O25" s="92"/>
      <c r="P25" s="172" t="s">
        <v>300</v>
      </c>
      <c r="Q25" s="92"/>
      <c r="R25" s="172" t="s">
        <v>27</v>
      </c>
      <c r="S25" s="91"/>
      <c r="T25" s="299" t="s">
        <v>302</v>
      </c>
      <c r="U25" s="298" t="s">
        <v>302</v>
      </c>
      <c r="V25" s="91"/>
      <c r="W25" s="172" t="s">
        <v>28</v>
      </c>
      <c r="X25" s="91"/>
      <c r="Y25" s="70"/>
      <c r="Z25" s="70"/>
      <c r="AA25" s="70"/>
      <c r="AB25" s="70"/>
    </row>
    <row r="26" spans="1:28" s="70" customFormat="1" ht="15" customHeight="1" x14ac:dyDescent="0.25">
      <c r="B26" s="432"/>
      <c r="C26" s="107"/>
      <c r="D26" s="107"/>
      <c r="E26" s="94"/>
      <c r="F26" s="85"/>
      <c r="G26" s="95"/>
      <c r="H26" s="95"/>
      <c r="I26" s="85"/>
      <c r="J26" s="176"/>
      <c r="K26" s="108"/>
      <c r="L26" s="173"/>
      <c r="M26" s="108"/>
      <c r="N26" s="99"/>
      <c r="O26" s="108"/>
      <c r="P26" s="293"/>
      <c r="Q26" s="108"/>
      <c r="R26" s="177"/>
      <c r="S26" s="91"/>
      <c r="T26" s="292"/>
      <c r="U26" s="293"/>
      <c r="V26" s="91"/>
      <c r="W26" s="178"/>
      <c r="X26" s="91"/>
    </row>
    <row r="27" spans="1:28" ht="15" customHeight="1" x14ac:dyDescent="0.25">
      <c r="B27" s="432"/>
      <c r="C27" s="415" t="s">
        <v>12</v>
      </c>
      <c r="D27" s="415"/>
      <c r="E27" s="102">
        <v>0</v>
      </c>
      <c r="F27" s="85"/>
      <c r="G27" s="103" t="s">
        <v>186</v>
      </c>
      <c r="H27" s="104" t="s">
        <v>56</v>
      </c>
      <c r="I27" s="85"/>
      <c r="J27" s="175" t="s">
        <v>332</v>
      </c>
      <c r="K27" s="105"/>
      <c r="L27" s="172" t="s">
        <v>48</v>
      </c>
      <c r="M27" s="105"/>
      <c r="N27" s="104" t="s">
        <v>58</v>
      </c>
      <c r="O27" s="105"/>
      <c r="P27" s="172" t="s">
        <v>300</v>
      </c>
      <c r="Q27" s="105"/>
      <c r="R27" s="172" t="s">
        <v>16</v>
      </c>
      <c r="S27" s="91"/>
      <c r="T27" s="299" t="s">
        <v>302</v>
      </c>
      <c r="U27" s="298" t="s">
        <v>302</v>
      </c>
      <c r="V27" s="91"/>
      <c r="W27" s="172" t="s">
        <v>23</v>
      </c>
      <c r="X27" s="91"/>
      <c r="Y27" s="70"/>
      <c r="Z27" s="70"/>
      <c r="AA27" s="70"/>
      <c r="AB27" s="70"/>
    </row>
    <row r="28" spans="1:28" s="70" customFormat="1" ht="15" customHeight="1" x14ac:dyDescent="0.25">
      <c r="B28" s="432"/>
      <c r="C28" s="107"/>
      <c r="D28" s="107"/>
      <c r="E28" s="94"/>
      <c r="F28" s="85"/>
      <c r="G28" s="95"/>
      <c r="H28" s="95"/>
      <c r="I28" s="85"/>
      <c r="J28" s="176"/>
      <c r="K28" s="108"/>
      <c r="L28" s="173"/>
      <c r="M28" s="108"/>
      <c r="N28" s="99"/>
      <c r="O28" s="108"/>
      <c r="P28" s="293"/>
      <c r="Q28" s="108"/>
      <c r="R28" s="177"/>
      <c r="S28" s="91"/>
      <c r="T28" s="292"/>
      <c r="U28" s="301"/>
      <c r="V28" s="91"/>
      <c r="W28" s="178"/>
      <c r="X28" s="91"/>
    </row>
    <row r="29" spans="1:28" ht="15" customHeight="1" x14ac:dyDescent="0.25">
      <c r="B29" s="432"/>
      <c r="C29" s="415" t="s">
        <v>11</v>
      </c>
      <c r="D29" s="415"/>
      <c r="E29" s="102">
        <v>0</v>
      </c>
      <c r="F29" s="85"/>
      <c r="G29" s="103" t="s">
        <v>187</v>
      </c>
      <c r="H29" s="104" t="s">
        <v>56</v>
      </c>
      <c r="I29" s="85"/>
      <c r="J29" s="175" t="s">
        <v>332</v>
      </c>
      <c r="K29" s="105"/>
      <c r="L29" s="172" t="s">
        <v>48</v>
      </c>
      <c r="M29" s="105"/>
      <c r="N29" s="104" t="s">
        <v>58</v>
      </c>
      <c r="O29" s="105"/>
      <c r="P29" s="172" t="s">
        <v>300</v>
      </c>
      <c r="Q29" s="105"/>
      <c r="R29" s="172" t="s">
        <v>16</v>
      </c>
      <c r="S29" s="91"/>
      <c r="T29" s="299" t="s">
        <v>302</v>
      </c>
      <c r="U29" s="298" t="s">
        <v>302</v>
      </c>
      <c r="V29" s="91"/>
      <c r="W29" s="172" t="s">
        <v>23</v>
      </c>
      <c r="X29" s="91"/>
      <c r="Y29" s="70"/>
      <c r="Z29" s="70"/>
      <c r="AA29" s="70"/>
      <c r="AB29" s="70"/>
    </row>
    <row r="30" spans="1:28" s="70" customFormat="1" ht="15" customHeight="1" x14ac:dyDescent="0.25">
      <c r="B30" s="432"/>
      <c r="C30" s="107"/>
      <c r="D30" s="107"/>
      <c r="E30" s="94"/>
      <c r="F30" s="85"/>
      <c r="G30" s="95"/>
      <c r="H30" s="95"/>
      <c r="I30" s="85"/>
      <c r="J30" s="176"/>
      <c r="K30" s="108"/>
      <c r="L30" s="174"/>
      <c r="M30" s="108"/>
      <c r="N30" s="99"/>
      <c r="O30" s="108"/>
      <c r="P30" s="293"/>
      <c r="Q30" s="108"/>
      <c r="R30" s="177"/>
      <c r="S30" s="91"/>
      <c r="T30" s="292"/>
      <c r="U30" s="301"/>
      <c r="V30" s="91"/>
      <c r="W30" s="178"/>
      <c r="X30" s="91"/>
    </row>
    <row r="31" spans="1:28" ht="15" customHeight="1" x14ac:dyDescent="0.25">
      <c r="B31" s="432"/>
      <c r="C31" s="415" t="s">
        <v>10</v>
      </c>
      <c r="D31" s="415"/>
      <c r="E31" s="102">
        <v>0</v>
      </c>
      <c r="F31" s="85"/>
      <c r="G31" s="103" t="s">
        <v>188</v>
      </c>
      <c r="H31" s="104" t="s">
        <v>56</v>
      </c>
      <c r="I31" s="85"/>
      <c r="J31" s="175" t="s">
        <v>33</v>
      </c>
      <c r="K31" s="105"/>
      <c r="L31" s="172" t="s">
        <v>48</v>
      </c>
      <c r="M31" s="105"/>
      <c r="N31" s="104" t="s">
        <v>58</v>
      </c>
      <c r="O31" s="105"/>
      <c r="P31" s="172" t="s">
        <v>300</v>
      </c>
      <c r="Q31" s="105"/>
      <c r="R31" s="172" t="s">
        <v>16</v>
      </c>
      <c r="S31" s="91"/>
      <c r="T31" s="299" t="s">
        <v>302</v>
      </c>
      <c r="U31" s="298" t="s">
        <v>302</v>
      </c>
      <c r="V31" s="91"/>
      <c r="W31" s="172" t="s">
        <v>23</v>
      </c>
      <c r="X31" s="91"/>
      <c r="Y31" s="70"/>
      <c r="Z31" s="70"/>
      <c r="AA31" s="70"/>
      <c r="AB31" s="70"/>
    </row>
    <row r="32" spans="1:28" s="70" customFormat="1" ht="15" customHeight="1" x14ac:dyDescent="0.25">
      <c r="B32" s="432"/>
      <c r="C32" s="107"/>
      <c r="D32" s="107"/>
      <c r="E32" s="94"/>
      <c r="F32" s="85"/>
      <c r="G32" s="95"/>
      <c r="H32" s="95"/>
      <c r="I32" s="85"/>
      <c r="J32" s="176"/>
      <c r="K32" s="108"/>
      <c r="L32" s="173"/>
      <c r="M32" s="108"/>
      <c r="N32" s="99"/>
      <c r="O32" s="108"/>
      <c r="P32" s="293"/>
      <c r="Q32" s="108"/>
      <c r="R32" s="177"/>
      <c r="S32" s="91"/>
      <c r="T32" s="292"/>
      <c r="U32" s="301"/>
      <c r="V32" s="91"/>
      <c r="W32" s="178"/>
      <c r="X32" s="91"/>
    </row>
    <row r="33" spans="2:28" ht="15" customHeight="1" x14ac:dyDescent="0.25">
      <c r="B33" s="432"/>
      <c r="C33" s="415" t="s">
        <v>9</v>
      </c>
      <c r="D33" s="415"/>
      <c r="E33" s="102">
        <v>0</v>
      </c>
      <c r="F33" s="85"/>
      <c r="G33" s="103" t="s">
        <v>189</v>
      </c>
      <c r="H33" s="104" t="s">
        <v>56</v>
      </c>
      <c r="I33" s="85"/>
      <c r="J33" s="175" t="s">
        <v>332</v>
      </c>
      <c r="K33" s="105"/>
      <c r="L33" s="172" t="s">
        <v>48</v>
      </c>
      <c r="M33" s="105"/>
      <c r="N33" s="104" t="s">
        <v>58</v>
      </c>
      <c r="O33" s="105"/>
      <c r="P33" s="172" t="s">
        <v>300</v>
      </c>
      <c r="Q33" s="105"/>
      <c r="R33" s="172" t="s">
        <v>27</v>
      </c>
      <c r="S33" s="91"/>
      <c r="T33" s="299" t="s">
        <v>302</v>
      </c>
      <c r="U33" s="298" t="s">
        <v>302</v>
      </c>
      <c r="V33" s="91"/>
      <c r="W33" s="172" t="s">
        <v>28</v>
      </c>
      <c r="X33" s="91"/>
      <c r="Y33" s="70"/>
      <c r="Z33" s="70"/>
      <c r="AA33" s="70"/>
      <c r="AB33" s="70"/>
    </row>
    <row r="34" spans="2:28" s="70" customFormat="1" ht="15" customHeight="1" x14ac:dyDescent="0.25">
      <c r="B34" s="432"/>
      <c r="C34" s="107"/>
      <c r="D34" s="107"/>
      <c r="E34" s="94"/>
      <c r="F34" s="85"/>
      <c r="G34" s="95"/>
      <c r="H34" s="95"/>
      <c r="I34" s="85"/>
      <c r="J34" s="176"/>
      <c r="K34" s="108"/>
      <c r="L34" s="173"/>
      <c r="M34" s="108"/>
      <c r="N34" s="99"/>
      <c r="O34" s="108"/>
      <c r="P34" s="293"/>
      <c r="Q34" s="108"/>
      <c r="R34" s="177"/>
      <c r="S34" s="91"/>
      <c r="T34" s="292"/>
      <c r="U34" s="301"/>
      <c r="V34" s="91"/>
      <c r="W34" s="178"/>
      <c r="X34" s="91"/>
    </row>
    <row r="35" spans="2:28" ht="15" customHeight="1" x14ac:dyDescent="0.25">
      <c r="B35" s="432"/>
      <c r="C35" s="415" t="s">
        <v>8</v>
      </c>
      <c r="D35" s="415"/>
      <c r="E35" s="102">
        <v>0</v>
      </c>
      <c r="F35" s="85"/>
      <c r="G35" s="103" t="s">
        <v>190</v>
      </c>
      <c r="H35" s="104" t="s">
        <v>56</v>
      </c>
      <c r="I35" s="85"/>
      <c r="J35" s="175" t="s">
        <v>332</v>
      </c>
      <c r="K35" s="105"/>
      <c r="L35" s="172" t="s">
        <v>48</v>
      </c>
      <c r="M35" s="105"/>
      <c r="N35" s="104" t="s">
        <v>58</v>
      </c>
      <c r="O35" s="105"/>
      <c r="P35" s="172" t="s">
        <v>300</v>
      </c>
      <c r="Q35" s="105"/>
      <c r="R35" s="172" t="s">
        <v>27</v>
      </c>
      <c r="S35" s="91"/>
      <c r="T35" s="299" t="s">
        <v>302</v>
      </c>
      <c r="U35" s="298" t="s">
        <v>302</v>
      </c>
      <c r="V35" s="91"/>
      <c r="W35" s="172" t="s">
        <v>28</v>
      </c>
      <c r="X35" s="91"/>
      <c r="Y35" s="70"/>
      <c r="Z35" s="70"/>
      <c r="AA35" s="70"/>
      <c r="AB35" s="70"/>
    </row>
    <row r="36" spans="2:28" s="70" customFormat="1" ht="15" customHeight="1" x14ac:dyDescent="0.25">
      <c r="B36" s="432"/>
      <c r="C36" s="107"/>
      <c r="D36" s="107"/>
      <c r="E36" s="94"/>
      <c r="F36" s="85"/>
      <c r="G36" s="95"/>
      <c r="H36" s="95"/>
      <c r="I36" s="85"/>
      <c r="J36" s="176"/>
      <c r="K36" s="108"/>
      <c r="L36" s="173"/>
      <c r="M36" s="108"/>
      <c r="N36" s="99"/>
      <c r="O36" s="108"/>
      <c r="P36" s="293"/>
      <c r="Q36" s="108"/>
      <c r="R36" s="177"/>
      <c r="S36" s="91"/>
      <c r="T36" s="292"/>
      <c r="U36" s="301"/>
      <c r="V36" s="91"/>
      <c r="W36" s="178"/>
      <c r="X36" s="91"/>
    </row>
    <row r="37" spans="2:28" ht="15" customHeight="1" x14ac:dyDescent="0.25">
      <c r="B37" s="432"/>
      <c r="C37" s="415" t="s">
        <v>14</v>
      </c>
      <c r="D37" s="415"/>
      <c r="E37" s="102">
        <v>0</v>
      </c>
      <c r="F37" s="85"/>
      <c r="G37" s="103" t="s">
        <v>190</v>
      </c>
      <c r="H37" s="104" t="s">
        <v>56</v>
      </c>
      <c r="I37" s="85"/>
      <c r="J37" s="175" t="s">
        <v>332</v>
      </c>
      <c r="K37" s="105"/>
      <c r="L37" s="172" t="s">
        <v>48</v>
      </c>
      <c r="M37" s="105"/>
      <c r="N37" s="104" t="s">
        <v>58</v>
      </c>
      <c r="O37" s="105"/>
      <c r="P37" s="172" t="s">
        <v>300</v>
      </c>
      <c r="Q37" s="105"/>
      <c r="R37" s="172" t="s">
        <v>27</v>
      </c>
      <c r="S37" s="91"/>
      <c r="T37" s="299" t="s">
        <v>302</v>
      </c>
      <c r="U37" s="298" t="s">
        <v>302</v>
      </c>
      <c r="V37" s="91"/>
      <c r="W37" s="172" t="s">
        <v>28</v>
      </c>
      <c r="X37" s="91"/>
      <c r="Y37" s="70"/>
      <c r="Z37" s="70"/>
      <c r="AA37" s="70"/>
      <c r="AB37" s="70"/>
    </row>
    <row r="38" spans="2:28" s="70" customFormat="1" ht="15" customHeight="1" x14ac:dyDescent="0.25">
      <c r="B38" s="432"/>
      <c r="C38" s="107"/>
      <c r="D38" s="107"/>
      <c r="E38" s="94"/>
      <c r="F38" s="85"/>
      <c r="G38" s="95"/>
      <c r="H38" s="95"/>
      <c r="I38" s="85"/>
      <c r="J38" s="176"/>
      <c r="K38" s="108"/>
      <c r="L38" s="173"/>
      <c r="M38" s="108"/>
      <c r="N38" s="99"/>
      <c r="O38" s="108"/>
      <c r="P38" s="293"/>
      <c r="Q38" s="108"/>
      <c r="R38" s="177"/>
      <c r="S38" s="91"/>
      <c r="T38" s="292"/>
      <c r="U38" s="300"/>
      <c r="V38" s="91"/>
      <c r="W38" s="178"/>
      <c r="X38" s="91"/>
    </row>
    <row r="39" spans="2:28" ht="15" customHeight="1" x14ac:dyDescent="0.25">
      <c r="B39" s="432"/>
      <c r="C39" s="415" t="s">
        <v>7</v>
      </c>
      <c r="D39" s="415"/>
      <c r="E39" s="102">
        <v>0</v>
      </c>
      <c r="F39" s="85"/>
      <c r="G39" s="103" t="s">
        <v>191</v>
      </c>
      <c r="H39" s="104" t="s">
        <v>56</v>
      </c>
      <c r="I39" s="85"/>
      <c r="J39" s="175" t="s">
        <v>332</v>
      </c>
      <c r="K39" s="105"/>
      <c r="L39" s="172" t="s">
        <v>48</v>
      </c>
      <c r="M39" s="105"/>
      <c r="N39" s="104" t="s">
        <v>58</v>
      </c>
      <c r="O39" s="105"/>
      <c r="P39" s="172" t="s">
        <v>300</v>
      </c>
      <c r="Q39" s="105"/>
      <c r="R39" s="172" t="s">
        <v>27</v>
      </c>
      <c r="S39" s="91"/>
      <c r="T39" s="299" t="s">
        <v>302</v>
      </c>
      <c r="U39" s="298" t="s">
        <v>302</v>
      </c>
      <c r="V39" s="91"/>
      <c r="W39" s="172" t="s">
        <v>28</v>
      </c>
      <c r="X39" s="91"/>
      <c r="Y39" s="70"/>
      <c r="Z39" s="70"/>
      <c r="AA39" s="70"/>
      <c r="AB39" s="70"/>
    </row>
    <row r="40" spans="2:28" s="70" customFormat="1" ht="15" customHeight="1" x14ac:dyDescent="0.25">
      <c r="B40" s="432"/>
      <c r="C40" s="107"/>
      <c r="D40" s="107"/>
      <c r="E40" s="94"/>
      <c r="F40" s="85"/>
      <c r="G40" s="95"/>
      <c r="H40" s="95"/>
      <c r="I40" s="85"/>
      <c r="J40" s="176"/>
      <c r="K40" s="108"/>
      <c r="L40" s="173"/>
      <c r="M40" s="108"/>
      <c r="N40" s="99"/>
      <c r="O40" s="108"/>
      <c r="P40" s="293"/>
      <c r="Q40" s="108"/>
      <c r="R40" s="177"/>
      <c r="S40" s="91"/>
      <c r="T40" s="292"/>
      <c r="U40" s="300"/>
      <c r="V40" s="91"/>
      <c r="W40" s="178"/>
      <c r="X40" s="91"/>
    </row>
    <row r="41" spans="2:28" ht="15" customHeight="1" x14ac:dyDescent="0.25">
      <c r="B41" s="432"/>
      <c r="C41" s="415" t="s">
        <v>6</v>
      </c>
      <c r="D41" s="415"/>
      <c r="E41" s="102">
        <v>0</v>
      </c>
      <c r="F41" s="85"/>
      <c r="G41" s="103" t="s">
        <v>192</v>
      </c>
      <c r="H41" s="104" t="s">
        <v>56</v>
      </c>
      <c r="I41" s="85"/>
      <c r="J41" s="175" t="s">
        <v>332</v>
      </c>
      <c r="K41" s="105"/>
      <c r="L41" s="172" t="s">
        <v>48</v>
      </c>
      <c r="M41" s="105"/>
      <c r="N41" s="104" t="s">
        <v>58</v>
      </c>
      <c r="O41" s="105"/>
      <c r="P41" s="172" t="s">
        <v>300</v>
      </c>
      <c r="Q41" s="105"/>
      <c r="R41" s="172" t="s">
        <v>27</v>
      </c>
      <c r="S41" s="91"/>
      <c r="T41" s="299" t="s">
        <v>302</v>
      </c>
      <c r="U41" s="298" t="s">
        <v>302</v>
      </c>
      <c r="V41" s="91"/>
      <c r="W41" s="172" t="s">
        <v>28</v>
      </c>
      <c r="X41" s="91"/>
      <c r="Y41" s="70"/>
      <c r="Z41" s="70"/>
      <c r="AA41" s="70"/>
      <c r="AB41" s="70"/>
    </row>
    <row r="42" spans="2:28" s="70" customFormat="1" ht="15" customHeight="1" x14ac:dyDescent="0.25">
      <c r="B42" s="432"/>
      <c r="C42" s="107"/>
      <c r="D42" s="107"/>
      <c r="E42" s="94"/>
      <c r="F42" s="85"/>
      <c r="G42" s="95"/>
      <c r="H42" s="95"/>
      <c r="I42" s="85"/>
      <c r="J42" s="176"/>
      <c r="K42" s="108"/>
      <c r="L42" s="173"/>
      <c r="M42" s="108"/>
      <c r="N42" s="99"/>
      <c r="O42" s="108"/>
      <c r="P42" s="293"/>
      <c r="Q42" s="108"/>
      <c r="R42" s="177"/>
      <c r="S42" s="91"/>
      <c r="T42" s="292"/>
      <c r="U42" s="300"/>
      <c r="V42" s="91"/>
      <c r="W42" s="178"/>
      <c r="X42" s="91"/>
    </row>
    <row r="43" spans="2:28" ht="15" customHeight="1" x14ac:dyDescent="0.25">
      <c r="B43" s="432"/>
      <c r="C43" s="415" t="s">
        <v>5</v>
      </c>
      <c r="D43" s="415"/>
      <c r="E43" s="102">
        <v>0</v>
      </c>
      <c r="F43" s="85"/>
      <c r="G43" s="103" t="s">
        <v>191</v>
      </c>
      <c r="H43" s="104" t="s">
        <v>56</v>
      </c>
      <c r="I43" s="85"/>
      <c r="J43" s="175" t="s">
        <v>332</v>
      </c>
      <c r="K43" s="105"/>
      <c r="L43" s="172" t="s">
        <v>48</v>
      </c>
      <c r="M43" s="105"/>
      <c r="N43" s="104" t="s">
        <v>58</v>
      </c>
      <c r="O43" s="105"/>
      <c r="P43" s="172" t="s">
        <v>300</v>
      </c>
      <c r="Q43" s="105"/>
      <c r="R43" s="172" t="s">
        <v>27</v>
      </c>
      <c r="S43" s="91"/>
      <c r="T43" s="299" t="s">
        <v>302</v>
      </c>
      <c r="U43" s="298" t="s">
        <v>302</v>
      </c>
      <c r="V43" s="91"/>
      <c r="W43" s="172" t="s">
        <v>28</v>
      </c>
      <c r="X43" s="91"/>
      <c r="Y43" s="70"/>
      <c r="Z43" s="70"/>
      <c r="AA43" s="70"/>
      <c r="AB43" s="70"/>
    </row>
    <row r="44" spans="2:28" s="70" customFormat="1" ht="15" customHeight="1" x14ac:dyDescent="0.25">
      <c r="B44" s="432"/>
      <c r="C44" s="107"/>
      <c r="D44" s="107"/>
      <c r="E44" s="94"/>
      <c r="F44" s="85"/>
      <c r="G44" s="95"/>
      <c r="H44" s="95"/>
      <c r="I44" s="85"/>
      <c r="J44" s="176"/>
      <c r="K44" s="108"/>
      <c r="L44" s="173"/>
      <c r="M44" s="108"/>
      <c r="N44" s="99"/>
      <c r="O44" s="108"/>
      <c r="P44" s="293"/>
      <c r="Q44" s="108"/>
      <c r="R44" s="177"/>
      <c r="S44" s="91"/>
      <c r="T44" s="292"/>
      <c r="U44" s="300"/>
      <c r="V44" s="91"/>
      <c r="W44" s="178"/>
      <c r="X44" s="91"/>
    </row>
    <row r="45" spans="2:28" ht="15" customHeight="1" x14ac:dyDescent="0.25">
      <c r="B45" s="432"/>
      <c r="C45" s="415" t="s">
        <v>55</v>
      </c>
      <c r="D45" s="415"/>
      <c r="E45" s="102">
        <v>0</v>
      </c>
      <c r="F45" s="85"/>
      <c r="G45" s="103" t="s">
        <v>193</v>
      </c>
      <c r="H45" s="104" t="s">
        <v>56</v>
      </c>
      <c r="I45" s="85"/>
      <c r="J45" s="175" t="s">
        <v>332</v>
      </c>
      <c r="K45" s="105"/>
      <c r="L45" s="172" t="s">
        <v>48</v>
      </c>
      <c r="M45" s="105"/>
      <c r="N45" s="104" t="s">
        <v>58</v>
      </c>
      <c r="O45" s="105"/>
      <c r="P45" s="172" t="s">
        <v>300</v>
      </c>
      <c r="Q45" s="105"/>
      <c r="R45" s="172" t="s">
        <v>27</v>
      </c>
      <c r="S45" s="91"/>
      <c r="T45" s="299" t="s">
        <v>302</v>
      </c>
      <c r="U45" s="298" t="s">
        <v>302</v>
      </c>
      <c r="V45" s="91"/>
      <c r="W45" s="172" t="s">
        <v>28</v>
      </c>
      <c r="X45" s="91"/>
      <c r="Y45" s="70"/>
      <c r="Z45" s="70"/>
      <c r="AA45" s="70"/>
      <c r="AB45" s="70"/>
    </row>
    <row r="46" spans="2:28" s="70" customFormat="1" ht="15" customHeight="1" x14ac:dyDescent="0.25">
      <c r="B46" s="432"/>
      <c r="C46" s="107"/>
      <c r="D46" s="107"/>
      <c r="E46" s="94"/>
      <c r="F46" s="85"/>
      <c r="G46" s="95"/>
      <c r="H46" s="95"/>
      <c r="I46" s="85"/>
      <c r="J46" s="176"/>
      <c r="K46" s="108"/>
      <c r="L46" s="173"/>
      <c r="M46" s="108"/>
      <c r="N46" s="99"/>
      <c r="O46" s="108"/>
      <c r="P46" s="293"/>
      <c r="Q46" s="108"/>
      <c r="R46" s="177"/>
      <c r="S46" s="91"/>
      <c r="T46" s="292"/>
      <c r="U46" s="300"/>
      <c r="V46" s="91"/>
      <c r="W46" s="178"/>
      <c r="X46" s="91"/>
    </row>
    <row r="47" spans="2:28" ht="15" customHeight="1" x14ac:dyDescent="0.25">
      <c r="B47" s="432"/>
      <c r="C47" s="415" t="s">
        <v>4</v>
      </c>
      <c r="D47" s="415"/>
      <c r="E47" s="102">
        <v>0</v>
      </c>
      <c r="F47" s="85"/>
      <c r="G47" s="103" t="s">
        <v>193</v>
      </c>
      <c r="H47" s="104" t="s">
        <v>56</v>
      </c>
      <c r="I47" s="85"/>
      <c r="J47" s="175" t="s">
        <v>332</v>
      </c>
      <c r="K47" s="105"/>
      <c r="L47" s="172" t="s">
        <v>48</v>
      </c>
      <c r="M47" s="105"/>
      <c r="N47" s="104" t="s">
        <v>58</v>
      </c>
      <c r="O47" s="105"/>
      <c r="P47" s="172" t="s">
        <v>300</v>
      </c>
      <c r="Q47" s="105"/>
      <c r="R47" s="172" t="s">
        <v>262</v>
      </c>
      <c r="S47" s="91"/>
      <c r="T47" s="299" t="s">
        <v>302</v>
      </c>
      <c r="U47" s="298" t="s">
        <v>302</v>
      </c>
      <c r="V47" s="91"/>
      <c r="W47" s="172" t="s">
        <v>28</v>
      </c>
      <c r="X47" s="91"/>
      <c r="Y47" s="70"/>
      <c r="Z47" s="70"/>
      <c r="AA47" s="70"/>
      <c r="AB47" s="70"/>
    </row>
    <row r="48" spans="2:28" s="70" customFormat="1" ht="15" customHeight="1" x14ac:dyDescent="0.25">
      <c r="B48" s="432"/>
      <c r="C48" s="107"/>
      <c r="D48" s="107"/>
      <c r="E48" s="94"/>
      <c r="F48" s="85"/>
      <c r="G48" s="95"/>
      <c r="H48" s="95"/>
      <c r="I48" s="85"/>
      <c r="J48" s="176"/>
      <c r="K48" s="108"/>
      <c r="L48" s="173"/>
      <c r="M48" s="108"/>
      <c r="N48" s="99"/>
      <c r="O48" s="108"/>
      <c r="P48" s="297"/>
      <c r="Q48" s="108"/>
      <c r="R48" s="177"/>
      <c r="S48" s="91"/>
      <c r="T48" s="292"/>
      <c r="U48" s="300"/>
      <c r="V48" s="91"/>
      <c r="W48" s="178"/>
      <c r="X48" s="91"/>
    </row>
    <row r="49" spans="1:28" ht="15" customHeight="1" x14ac:dyDescent="0.25">
      <c r="B49" s="432"/>
      <c r="C49" s="415" t="s">
        <v>46</v>
      </c>
      <c r="D49" s="415"/>
      <c r="E49" s="102">
        <v>0</v>
      </c>
      <c r="F49" s="85"/>
      <c r="G49" s="103" t="s">
        <v>193</v>
      </c>
      <c r="H49" s="104" t="s">
        <v>56</v>
      </c>
      <c r="I49" s="85"/>
      <c r="J49" s="175" t="s">
        <v>332</v>
      </c>
      <c r="K49" s="105"/>
      <c r="L49" s="172" t="s">
        <v>48</v>
      </c>
      <c r="M49" s="105"/>
      <c r="N49" s="104" t="s">
        <v>58</v>
      </c>
      <c r="O49" s="105"/>
      <c r="P49" s="172" t="s">
        <v>300</v>
      </c>
      <c r="Q49" s="105"/>
      <c r="R49" s="172" t="s">
        <v>27</v>
      </c>
      <c r="S49" s="91"/>
      <c r="T49" s="299" t="s">
        <v>302</v>
      </c>
      <c r="U49" s="298" t="s">
        <v>302</v>
      </c>
      <c r="V49" s="91"/>
      <c r="W49" s="172" t="s">
        <v>28</v>
      </c>
      <c r="X49" s="91"/>
      <c r="Y49" s="70"/>
      <c r="Z49" s="70"/>
      <c r="AA49" s="70"/>
      <c r="AB49" s="70"/>
    </row>
    <row r="50" spans="1:28" s="70" customFormat="1" ht="15" customHeight="1" x14ac:dyDescent="0.25">
      <c r="B50" s="432"/>
      <c r="C50" s="107"/>
      <c r="D50" s="107"/>
      <c r="E50" s="94"/>
      <c r="F50" s="85"/>
      <c r="G50" s="95"/>
      <c r="H50" s="95"/>
      <c r="I50" s="85"/>
      <c r="J50" s="176"/>
      <c r="K50" s="108"/>
      <c r="L50" s="173"/>
      <c r="M50" s="108"/>
      <c r="N50" s="99"/>
      <c r="O50" s="108"/>
      <c r="P50" s="297"/>
      <c r="Q50" s="108"/>
      <c r="R50" s="177"/>
      <c r="S50" s="91"/>
      <c r="T50" s="292"/>
      <c r="U50" s="300"/>
      <c r="V50" s="91"/>
      <c r="W50" s="178"/>
      <c r="X50" s="91"/>
    </row>
    <row r="51" spans="1:28" s="109" customFormat="1" ht="15" customHeight="1" x14ac:dyDescent="0.25">
      <c r="A51" s="91"/>
      <c r="B51" s="432"/>
      <c r="C51" s="415" t="s">
        <v>15</v>
      </c>
      <c r="D51" s="415"/>
      <c r="E51" s="102">
        <v>0</v>
      </c>
      <c r="F51" s="85"/>
      <c r="G51" s="103" t="s">
        <v>193</v>
      </c>
      <c r="H51" s="104" t="s">
        <v>56</v>
      </c>
      <c r="I51" s="85"/>
      <c r="J51" s="175" t="s">
        <v>332</v>
      </c>
      <c r="K51" s="105"/>
      <c r="L51" s="172" t="s">
        <v>48</v>
      </c>
      <c r="M51" s="105"/>
      <c r="N51" s="104" t="s">
        <v>58</v>
      </c>
      <c r="O51" s="105"/>
      <c r="P51" s="172" t="s">
        <v>300</v>
      </c>
      <c r="Q51" s="105"/>
      <c r="R51" s="172" t="s">
        <v>27</v>
      </c>
      <c r="S51" s="91"/>
      <c r="T51" s="299" t="s">
        <v>302</v>
      </c>
      <c r="U51" s="298" t="s">
        <v>302</v>
      </c>
      <c r="V51" s="91"/>
      <c r="W51" s="172" t="s">
        <v>28</v>
      </c>
      <c r="X51" s="91"/>
      <c r="Y51" s="70"/>
      <c r="Z51" s="70"/>
      <c r="AA51" s="70"/>
      <c r="AB51" s="70"/>
    </row>
    <row r="52" spans="1:28" s="70" customFormat="1" ht="15" customHeight="1" x14ac:dyDescent="0.25">
      <c r="B52" s="432"/>
      <c r="C52" s="110"/>
      <c r="D52" s="110"/>
      <c r="E52" s="94"/>
      <c r="F52" s="85"/>
      <c r="G52" s="95"/>
      <c r="H52" s="95"/>
      <c r="I52" s="85"/>
      <c r="J52" s="176"/>
      <c r="K52" s="111"/>
      <c r="L52" s="117"/>
      <c r="M52" s="111"/>
      <c r="N52" s="99"/>
      <c r="O52" s="111"/>
      <c r="P52" s="293"/>
      <c r="Q52" s="111"/>
      <c r="R52" s="100"/>
      <c r="S52" s="91"/>
      <c r="T52" s="293"/>
      <c r="U52" s="293"/>
      <c r="V52" s="91"/>
      <c r="W52" s="178"/>
      <c r="X52" s="91"/>
    </row>
    <row r="53" spans="1:28" ht="15" customHeight="1" x14ac:dyDescent="0.25">
      <c r="B53" s="432"/>
      <c r="C53" s="112" t="s">
        <v>194</v>
      </c>
      <c r="D53" s="113"/>
      <c r="E53" s="402" t="str">
        <f>IF(SUM(E25:E51)&gt;0,SUM(E25:E51),"")</f>
        <v/>
      </c>
      <c r="F53" s="85"/>
      <c r="G53" s="95"/>
      <c r="H53" s="95"/>
      <c r="I53" s="85"/>
      <c r="J53" s="96"/>
      <c r="K53" s="114"/>
      <c r="L53" s="117"/>
      <c r="M53" s="115"/>
      <c r="N53" s="99"/>
      <c r="O53" s="115"/>
      <c r="P53" s="289"/>
      <c r="Q53" s="115"/>
      <c r="R53" s="100"/>
      <c r="S53" s="91"/>
      <c r="T53" s="289"/>
      <c r="U53" s="289"/>
      <c r="V53" s="91"/>
      <c r="W53" s="101"/>
      <c r="X53" s="91"/>
      <c r="Y53" s="70"/>
      <c r="Z53" s="70"/>
      <c r="AA53" s="70"/>
      <c r="AB53" s="70"/>
    </row>
    <row r="54" spans="1:28" ht="15.75" x14ac:dyDescent="0.25">
      <c r="B54" s="432"/>
      <c r="C54" s="116"/>
      <c r="D54" s="116"/>
      <c r="E54" s="94"/>
      <c r="F54" s="85"/>
      <c r="G54" s="95"/>
      <c r="H54" s="95"/>
      <c r="I54" s="85"/>
      <c r="J54" s="96"/>
      <c r="K54" s="109"/>
      <c r="L54" s="117"/>
      <c r="M54" s="109"/>
      <c r="N54" s="99"/>
      <c r="O54" s="109"/>
      <c r="P54" s="289"/>
      <c r="Q54" s="109"/>
      <c r="R54" s="100"/>
      <c r="S54" s="91"/>
      <c r="T54" s="289"/>
      <c r="U54" s="289"/>
      <c r="V54" s="91"/>
      <c r="W54" s="101"/>
      <c r="X54" s="91"/>
      <c r="Y54" s="70"/>
      <c r="Z54" s="70"/>
      <c r="AA54" s="70"/>
      <c r="AB54" s="70"/>
    </row>
    <row r="55" spans="1:28" x14ac:dyDescent="0.25">
      <c r="C55" s="91"/>
      <c r="D55" s="91"/>
      <c r="E55" s="109"/>
      <c r="F55" s="109"/>
      <c r="G55" s="109"/>
      <c r="H55" s="109"/>
      <c r="I55" s="91"/>
      <c r="J55" s="109"/>
      <c r="K55" s="109"/>
      <c r="L55" s="109"/>
      <c r="M55" s="109"/>
      <c r="N55" s="109"/>
      <c r="O55" s="109"/>
      <c r="P55" s="109"/>
      <c r="Q55" s="109"/>
      <c r="R55" s="109"/>
      <c r="S55" s="109"/>
      <c r="T55" s="109"/>
      <c r="U55" s="109"/>
      <c r="V55" s="109"/>
      <c r="W55" s="109"/>
      <c r="X55" s="109"/>
      <c r="Y55" s="70"/>
      <c r="Z55" s="70"/>
      <c r="AA55" s="70"/>
      <c r="AB55" s="70"/>
    </row>
  </sheetData>
  <mergeCells count="62">
    <mergeCell ref="B8:D9"/>
    <mergeCell ref="E9:G9"/>
    <mergeCell ref="H9:J9"/>
    <mergeCell ref="B10:D11"/>
    <mergeCell ref="E11:G11"/>
    <mergeCell ref="H11:J11"/>
    <mergeCell ref="B1:J3"/>
    <mergeCell ref="B4:D5"/>
    <mergeCell ref="E4:J5"/>
    <mergeCell ref="B6:D7"/>
    <mergeCell ref="E7:G7"/>
    <mergeCell ref="H7:J7"/>
    <mergeCell ref="B12:D13"/>
    <mergeCell ref="E13:G13"/>
    <mergeCell ref="H13:J13"/>
    <mergeCell ref="B14:D15"/>
    <mergeCell ref="E15:G15"/>
    <mergeCell ref="H15:J15"/>
    <mergeCell ref="B22:B54"/>
    <mergeCell ref="C22:D23"/>
    <mergeCell ref="E22:E23"/>
    <mergeCell ref="G22:G23"/>
    <mergeCell ref="H22:H23"/>
    <mergeCell ref="C31:D31"/>
    <mergeCell ref="C43:D43"/>
    <mergeCell ref="C29:D29"/>
    <mergeCell ref="C33:D33"/>
    <mergeCell ref="C35:D35"/>
    <mergeCell ref="C37:D37"/>
    <mergeCell ref="C39:D39"/>
    <mergeCell ref="C51:D51"/>
    <mergeCell ref="L22:L23"/>
    <mergeCell ref="R22:R23"/>
    <mergeCell ref="W22:W23"/>
    <mergeCell ref="C25:D25"/>
    <mergeCell ref="C27:D27"/>
    <mergeCell ref="J22:J23"/>
    <mergeCell ref="P22:P23"/>
    <mergeCell ref="L16:R16"/>
    <mergeCell ref="C41:D41"/>
    <mergeCell ref="C45:D45"/>
    <mergeCell ref="C47:D47"/>
    <mergeCell ref="C49:D49"/>
    <mergeCell ref="E18:G18"/>
    <mergeCell ref="H18:J18"/>
    <mergeCell ref="H19:J19"/>
    <mergeCell ref="B16:D16"/>
    <mergeCell ref="E16:G16"/>
    <mergeCell ref="H16:J16"/>
    <mergeCell ref="C17:D17"/>
    <mergeCell ref="E17:J17"/>
    <mergeCell ref="L17:X17"/>
    <mergeCell ref="T22:U22"/>
    <mergeCell ref="T24:U24"/>
    <mergeCell ref="L3:R3"/>
    <mergeCell ref="L13:R15"/>
    <mergeCell ref="L11:R12"/>
    <mergeCell ref="L9:R9"/>
    <mergeCell ref="S12:X13"/>
    <mergeCell ref="S14:X15"/>
    <mergeCell ref="S5:W7"/>
    <mergeCell ref="S9:W11"/>
  </mergeCell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0">
        <x14:dataValidation type="list" allowBlank="1" showInputMessage="1" showErrorMessage="1" prompt="Técnica empleada en Evacuación de purines">
          <x14:formula1>
            <xm:f>Guía!$Q$17:$Q$21</xm:f>
          </x14:formula1>
          <xm:sqref>L25 L27 L29 L31 L33 L35 L37 L39 L41 L43 L45 L47 L49 L51</xm:sqref>
        </x14:dataValidation>
        <x14:dataValidation type="list" allowBlank="1" showInputMessage="1" showErrorMessage="1">
          <x14:formula1>
            <xm:f>[1]Resultados!#REF!</xm:f>
          </x14:formula1>
          <xm:sqref>L48 L32 L26 L46 L50 L30 L28 L44 L42 L40 L38 L36 L34 M52 K52 O52 Q52</xm:sqref>
        </x14:dataValidation>
        <x14:dataValidation type="list" allowBlank="1" showInputMessage="1" showErrorMessage="1" prompt="Técnica empleada en Alojamiento de animales">
          <x14:formula1>
            <xm:f>Guía!$Q$7:$Q$14</xm:f>
          </x14:formula1>
          <xm:sqref>J25 J27 J29 J49 J31 J33 J35 J37 J43 J51 J45 J47 J39 J41</xm:sqref>
        </x14:dataValidation>
        <x14:dataValidation type="list" allowBlank="1" showInputMessage="1" showErrorMessage="1" prompt="Técnica empleada en Almacenamiento de purines">
          <x14:formula1>
            <xm:f>Guía!$Q$24:$Q$35</xm:f>
          </x14:formula1>
          <xm:sqref>R25 R27 R29 R31 R33 R35 R37 R39 R41 R43 R45 R47 R49 R51</xm:sqref>
        </x14:dataValidation>
        <x14:dataValidation type="list" allowBlank="1" showInputMessage="1" showErrorMessage="1" prompt="Técnica empleada en la Aplicación de purines al campo">
          <x14:formula1>
            <xm:f>Guía!$Q$38:$Q$45</xm:f>
          </x14:formula1>
          <xm:sqref>W51 W49 W47 W45 W43 W41 W39 W37 W35 W33 W31 W29 W27 W25</xm:sqref>
        </x14:dataValidation>
        <x14:dataValidation type="list" allowBlank="1" showInputMessage="1" showErrorMessage="1" prompt="Marcar si se hace o no Separación sólido-líquido de deyecciones">
          <x14:formula1>
            <xm:f>F.Dist.!$K$2:$K$3</xm:f>
          </x14:formula1>
          <xm:sqref>N25 N51 N49 N47 N45 N43 N41 N39 N37 N35 N33 N31 N29 N27</xm:sqref>
        </x14:dataValidation>
        <x14:dataValidation type="list" allowBlank="1" showInputMessage="1" showErrorMessage="1" prompt="Destino de los purines">
          <x14:formula1>
            <xm:f>Guía!$M$43:$M$45</xm:f>
          </x14:formula1>
          <xm:sqref>P25 P29 P31 P33 P35 P37 P39 P41 P43 P45 P47 P49 P51</xm:sqref>
        </x14:dataValidation>
        <x14:dataValidation type="list" allowBlank="1" showInputMessage="1" showErrorMessage="1" prompt="Destino de los purines_x000a_">
          <x14:formula1>
            <xm:f>Guía!$M$43:$M$45</xm:f>
          </x14:formula1>
          <xm:sqref>P27</xm:sqref>
        </x14:dataValidation>
        <x14:dataValidation type="list" allowBlank="1" showInputMessage="1" showErrorMessage="1" prompt="Destino de los purines">
          <x14:formula1>
            <xm:f>Guía!$M$44:$M$45</xm:f>
          </x14:formula1>
          <xm:sqref>T27:U27 T29:U29 T31:U31 T33:U33 T35:U35 T37:U37 T39:U39 T41:U41 T43:U43 T45:U45 T47:U47 T49:U49 T51:U51 T25:U25</xm:sqref>
        </x14:dataValidation>
        <x14:dataValidation type="list" allowBlank="1" showInputMessage="1" showErrorMessage="1" prompt="Marcar si la proteína bruta suministrada está dentro del rango indicado">
          <x14:formula1>
            <xm:f>F.Dist.!$K$2:$K$3</xm:f>
          </x14:formula1>
          <xm:sqref>H25 H27 H29 H31 H33 H35 H37 H39 H41 H43 H45 H47 H49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O39"/>
  <sheetViews>
    <sheetView topLeftCell="A16" zoomScale="115" zoomScaleNormal="115" workbookViewId="0">
      <selection activeCell="H36" sqref="H36:I36"/>
    </sheetView>
  </sheetViews>
  <sheetFormatPr baseColWidth="10" defaultColWidth="11.5703125" defaultRowHeight="15" x14ac:dyDescent="0.25"/>
  <cols>
    <col min="1" max="1" width="2.5703125" customWidth="1"/>
    <col min="2" max="2" width="3" customWidth="1"/>
    <col min="3" max="3" width="13" customWidth="1"/>
    <col min="4" max="4" width="8.5703125" customWidth="1"/>
    <col min="8" max="11" width="11.5703125" customWidth="1"/>
    <col min="12" max="12" width="13.5703125" customWidth="1"/>
    <col min="13" max="13" width="12.5703125" customWidth="1"/>
    <col min="14" max="14" width="2.140625" customWidth="1"/>
    <col min="15" max="15" width="3.140625" customWidth="1"/>
  </cols>
  <sheetData>
    <row r="1" spans="1:15" ht="22.5" x14ac:dyDescent="0.25">
      <c r="A1" s="49"/>
      <c r="B1" s="49"/>
      <c r="C1" s="49"/>
      <c r="D1" s="476" t="s">
        <v>45</v>
      </c>
      <c r="E1" s="476"/>
      <c r="F1" s="476"/>
      <c r="G1" s="476"/>
      <c r="H1" s="476"/>
      <c r="I1" s="476"/>
      <c r="J1" s="476"/>
      <c r="K1" s="476"/>
      <c r="L1" s="476"/>
      <c r="M1" s="476"/>
      <c r="N1" s="50"/>
      <c r="O1" s="49"/>
    </row>
    <row r="2" spans="1:15" ht="22.5" x14ac:dyDescent="0.25">
      <c r="A2" s="49"/>
      <c r="B2" s="49"/>
      <c r="C2" s="49"/>
      <c r="D2" s="476"/>
      <c r="E2" s="476"/>
      <c r="F2" s="476"/>
      <c r="G2" s="476"/>
      <c r="H2" s="476"/>
      <c r="I2" s="476"/>
      <c r="J2" s="476"/>
      <c r="K2" s="476"/>
      <c r="L2" s="476"/>
      <c r="M2" s="476"/>
      <c r="N2" s="50"/>
      <c r="O2" s="49"/>
    </row>
    <row r="3" spans="1:15" ht="22.5" x14ac:dyDescent="0.25">
      <c r="A3" s="49"/>
      <c r="B3" s="49"/>
      <c r="C3" s="49"/>
      <c r="D3" s="476"/>
      <c r="E3" s="476"/>
      <c r="F3" s="476"/>
      <c r="G3" s="476"/>
      <c r="H3" s="476"/>
      <c r="I3" s="476"/>
      <c r="J3" s="476"/>
      <c r="K3" s="476"/>
      <c r="L3" s="476"/>
      <c r="M3" s="476"/>
      <c r="N3" s="50"/>
      <c r="O3" s="49"/>
    </row>
    <row r="4" spans="1:15" ht="22.5" customHeight="1" x14ac:dyDescent="0.25">
      <c r="A4" s="49"/>
      <c r="B4" s="49"/>
      <c r="C4" s="49"/>
      <c r="D4" s="49"/>
      <c r="E4" s="49"/>
      <c r="F4" s="51"/>
      <c r="G4" s="477" t="s">
        <v>42</v>
      </c>
      <c r="H4" s="477"/>
      <c r="I4" s="477"/>
      <c r="J4" s="477"/>
      <c r="K4" s="477"/>
      <c r="L4" s="477"/>
      <c r="M4" s="477"/>
      <c r="N4" s="54"/>
      <c r="O4" s="49"/>
    </row>
    <row r="5" spans="1:15" x14ac:dyDescent="0.25">
      <c r="A5" s="49"/>
      <c r="B5" s="49"/>
      <c r="C5" s="49"/>
      <c r="D5" s="49"/>
      <c r="E5" s="49"/>
      <c r="F5" s="51"/>
      <c r="G5" s="52" t="s">
        <v>161</v>
      </c>
      <c r="H5" s="52"/>
      <c r="I5" s="53"/>
      <c r="J5" s="53"/>
      <c r="K5" s="53"/>
      <c r="L5" s="53"/>
      <c r="M5" s="53"/>
      <c r="N5" s="54"/>
      <c r="O5" s="49"/>
    </row>
    <row r="6" spans="1:15" ht="8.25" customHeight="1" x14ac:dyDescent="0.25">
      <c r="A6" s="49"/>
      <c r="B6" s="49"/>
      <c r="C6" s="49"/>
      <c r="D6" s="49"/>
      <c r="E6" s="49"/>
      <c r="F6" s="51"/>
      <c r="G6" s="52"/>
      <c r="H6" s="52"/>
      <c r="I6" s="52"/>
      <c r="J6" s="52"/>
      <c r="K6" s="52"/>
      <c r="L6" s="54"/>
      <c r="M6" s="54"/>
      <c r="N6" s="54"/>
      <c r="O6" s="49"/>
    </row>
    <row r="7" spans="1:15" x14ac:dyDescent="0.25">
      <c r="A7" s="49"/>
      <c r="B7" s="49"/>
      <c r="C7" s="49"/>
      <c r="D7" s="49"/>
      <c r="E7" s="49"/>
      <c r="F7" s="51"/>
      <c r="G7" s="52" t="s">
        <v>162</v>
      </c>
      <c r="H7" s="52"/>
      <c r="I7" s="53"/>
      <c r="J7" s="53"/>
      <c r="K7" s="53"/>
      <c r="L7" s="53"/>
      <c r="M7" s="53"/>
      <c r="N7" s="54"/>
      <c r="O7" s="49"/>
    </row>
    <row r="8" spans="1:15" ht="6.75" customHeight="1" x14ac:dyDescent="0.25">
      <c r="A8" s="49"/>
      <c r="B8" s="49"/>
      <c r="C8" s="49"/>
      <c r="D8" s="49"/>
      <c r="E8" s="49"/>
      <c r="F8" s="51"/>
      <c r="G8" s="52"/>
      <c r="H8" s="52"/>
      <c r="I8" s="52"/>
      <c r="J8" s="52"/>
      <c r="K8" s="52"/>
      <c r="L8" s="54"/>
      <c r="M8" s="54"/>
      <c r="N8" s="54"/>
      <c r="O8" s="49"/>
    </row>
    <row r="9" spans="1:15" x14ac:dyDescent="0.25">
      <c r="A9" s="49"/>
      <c r="B9" s="49"/>
      <c r="C9" s="49"/>
      <c r="D9" s="49"/>
      <c r="E9" s="49"/>
      <c r="F9" s="51"/>
      <c r="G9" s="52" t="s">
        <v>163</v>
      </c>
      <c r="H9" s="52"/>
      <c r="I9" s="53"/>
      <c r="J9" s="53"/>
      <c r="K9" s="53"/>
      <c r="L9" s="53"/>
      <c r="M9" s="53"/>
      <c r="N9" s="54"/>
      <c r="O9" s="49"/>
    </row>
    <row r="10" spans="1:15" ht="6.75" customHeight="1" x14ac:dyDescent="0.25">
      <c r="A10" s="49"/>
      <c r="B10" s="49"/>
      <c r="C10" s="49"/>
      <c r="D10" s="49"/>
      <c r="E10" s="49"/>
      <c r="F10" s="51"/>
      <c r="G10" s="52"/>
      <c r="H10" s="52"/>
      <c r="I10" s="52"/>
      <c r="J10" s="52"/>
      <c r="K10" s="52"/>
      <c r="L10" s="54"/>
      <c r="M10" s="54"/>
      <c r="N10" s="54"/>
      <c r="O10" s="49"/>
    </row>
    <row r="11" spans="1:15" x14ac:dyDescent="0.25">
      <c r="A11" s="49"/>
      <c r="B11" s="49"/>
      <c r="C11" s="49"/>
      <c r="D11" s="49"/>
      <c r="E11" s="49"/>
      <c r="F11" s="51"/>
      <c r="G11" s="52" t="s">
        <v>164</v>
      </c>
      <c r="H11" s="52"/>
      <c r="I11" s="53"/>
      <c r="J11" s="53"/>
      <c r="K11" s="53"/>
      <c r="L11" s="53"/>
      <c r="M11" s="53"/>
      <c r="N11" s="54"/>
      <c r="O11" s="49"/>
    </row>
    <row r="12" spans="1:15" ht="7.5" customHeight="1" x14ac:dyDescent="0.25">
      <c r="A12" s="49"/>
      <c r="B12" s="49"/>
      <c r="C12" s="49"/>
      <c r="D12" s="49"/>
      <c r="E12" s="49"/>
      <c r="F12" s="51"/>
      <c r="G12" s="52"/>
      <c r="H12" s="52"/>
      <c r="I12" s="52"/>
      <c r="J12" s="52"/>
      <c r="K12" s="52"/>
      <c r="L12" s="54"/>
      <c r="M12" s="54"/>
      <c r="N12" s="54"/>
      <c r="O12" s="49"/>
    </row>
    <row r="13" spans="1:15" x14ac:dyDescent="0.25">
      <c r="A13" s="49"/>
      <c r="B13" s="49"/>
      <c r="C13" s="49"/>
      <c r="D13" s="49"/>
      <c r="E13" s="49"/>
      <c r="F13" s="51"/>
      <c r="G13" s="52" t="s">
        <v>165</v>
      </c>
      <c r="H13" s="52"/>
      <c r="I13" s="53"/>
      <c r="J13" s="53"/>
      <c r="K13" s="53"/>
      <c r="L13" s="53"/>
      <c r="M13" s="53"/>
      <c r="N13" s="54"/>
      <c r="O13" s="49"/>
    </row>
    <row r="14" spans="1:15" x14ac:dyDescent="0.25">
      <c r="A14" s="49"/>
      <c r="B14" s="49"/>
      <c r="C14" s="49"/>
      <c r="D14" s="49"/>
      <c r="E14" s="49"/>
      <c r="F14" s="51"/>
      <c r="G14" s="52" t="s">
        <v>166</v>
      </c>
      <c r="H14" s="52"/>
      <c r="I14" s="53"/>
      <c r="J14" s="53"/>
      <c r="K14" s="53"/>
      <c r="L14" s="53"/>
      <c r="M14" s="53"/>
      <c r="N14" s="54"/>
      <c r="O14" s="49"/>
    </row>
    <row r="15" spans="1:15" ht="6.75" customHeight="1" x14ac:dyDescent="0.25">
      <c r="A15" s="49"/>
      <c r="B15" s="49"/>
      <c r="C15" s="49"/>
      <c r="D15" s="49"/>
      <c r="E15" s="49"/>
      <c r="F15" s="51"/>
      <c r="G15" s="54"/>
      <c r="H15" s="54"/>
      <c r="I15" s="54"/>
      <c r="J15" s="54"/>
      <c r="K15" s="54"/>
      <c r="L15" s="54"/>
      <c r="M15" s="54"/>
      <c r="N15" s="54"/>
      <c r="O15" s="49"/>
    </row>
    <row r="16" spans="1:15" x14ac:dyDescent="0.25">
      <c r="A16" s="49"/>
      <c r="B16" s="49"/>
      <c r="C16" s="49"/>
      <c r="D16" s="49"/>
      <c r="E16" s="49"/>
      <c r="F16" s="51"/>
      <c r="G16" s="52" t="s">
        <v>167</v>
      </c>
      <c r="H16" s="52"/>
      <c r="I16" s="53"/>
      <c r="J16" s="53"/>
      <c r="K16" s="53"/>
      <c r="L16" s="53"/>
      <c r="M16" s="53"/>
      <c r="N16" s="54"/>
      <c r="O16" s="49"/>
    </row>
    <row r="17" spans="1:15" ht="15.75" x14ac:dyDescent="0.25">
      <c r="A17" s="49"/>
      <c r="B17" s="49"/>
      <c r="C17" s="49"/>
      <c r="D17" s="49"/>
      <c r="E17" s="49"/>
      <c r="F17" s="51"/>
      <c r="G17" s="55"/>
      <c r="H17" s="55"/>
      <c r="I17" s="53"/>
      <c r="J17" s="53"/>
      <c r="K17" s="53"/>
      <c r="L17" s="53"/>
      <c r="M17" s="53"/>
      <c r="N17" s="54"/>
      <c r="O17" s="49"/>
    </row>
    <row r="18" spans="1:15" ht="6.75" customHeight="1" x14ac:dyDescent="0.25">
      <c r="A18" s="49"/>
      <c r="B18" s="49"/>
      <c r="C18" s="49"/>
      <c r="D18" s="49"/>
      <c r="E18" s="49"/>
      <c r="F18" s="51"/>
      <c r="G18" s="54"/>
      <c r="H18" s="54"/>
      <c r="I18" s="54"/>
      <c r="J18" s="54"/>
      <c r="K18" s="54"/>
      <c r="L18" s="54"/>
      <c r="M18" s="54"/>
      <c r="N18" s="54"/>
      <c r="O18" s="49"/>
    </row>
    <row r="19" spans="1:15" ht="15.75" x14ac:dyDescent="0.25">
      <c r="A19" s="49"/>
      <c r="B19" s="49"/>
      <c r="C19" s="49"/>
      <c r="D19" s="49"/>
      <c r="E19" s="49"/>
      <c r="F19" s="51"/>
      <c r="G19" s="56"/>
      <c r="H19" s="56"/>
      <c r="I19" s="56"/>
      <c r="J19" s="56"/>
      <c r="K19" s="56"/>
      <c r="L19" s="56"/>
      <c r="M19" s="56"/>
      <c r="N19" s="56"/>
      <c r="O19" s="49"/>
    </row>
    <row r="20" spans="1:15" ht="23.25" x14ac:dyDescent="0.25">
      <c r="A20" s="49"/>
      <c r="B20" s="57"/>
      <c r="C20" s="57"/>
      <c r="D20" s="57"/>
      <c r="E20" s="478" t="s">
        <v>61</v>
      </c>
      <c r="F20" s="478"/>
      <c r="G20" s="478"/>
      <c r="H20" s="478"/>
      <c r="I20" s="478"/>
      <c r="J20" s="478"/>
      <c r="K20" s="478"/>
      <c r="L20" s="478"/>
      <c r="M20" s="57"/>
      <c r="N20" s="57"/>
      <c r="O20" s="49"/>
    </row>
    <row r="21" spans="1:15" ht="15.75" customHeight="1" x14ac:dyDescent="0.25">
      <c r="A21" s="49"/>
      <c r="B21" s="57"/>
      <c r="C21" s="57"/>
      <c r="D21" s="57"/>
      <c r="E21" s="169"/>
      <c r="F21" s="169"/>
      <c r="G21" s="169"/>
      <c r="H21" s="169"/>
      <c r="I21" s="169"/>
      <c r="J21" s="169"/>
      <c r="K21" s="169"/>
      <c r="L21" s="169"/>
      <c r="M21" s="57"/>
      <c r="N21" s="57"/>
      <c r="O21" s="49"/>
    </row>
    <row r="22" spans="1:15" ht="23.25" x14ac:dyDescent="0.25">
      <c r="A22" s="49"/>
      <c r="B22" s="57"/>
      <c r="C22" s="57"/>
      <c r="D22" s="57"/>
      <c r="E22" s="58"/>
      <c r="F22" s="484" t="s">
        <v>349</v>
      </c>
      <c r="G22" s="485"/>
      <c r="H22" s="484" t="s">
        <v>351</v>
      </c>
      <c r="I22" s="485"/>
      <c r="J22" s="485"/>
      <c r="K22" s="485"/>
      <c r="L22" s="485"/>
      <c r="M22" s="485"/>
      <c r="N22" s="57"/>
      <c r="O22" s="49"/>
    </row>
    <row r="23" spans="1:15" ht="21" customHeight="1" x14ac:dyDescent="0.25">
      <c r="A23" s="49"/>
      <c r="B23" s="57"/>
      <c r="C23" s="57"/>
      <c r="D23" s="57"/>
      <c r="E23" s="57"/>
      <c r="F23" s="389"/>
      <c r="G23" s="390" t="s">
        <v>289</v>
      </c>
      <c r="H23" s="482" t="s">
        <v>63</v>
      </c>
      <c r="I23" s="483"/>
      <c r="J23" s="483"/>
      <c r="K23" s="483"/>
      <c r="L23" s="471"/>
      <c r="M23" s="282" t="s">
        <v>289</v>
      </c>
      <c r="N23" s="57"/>
      <c r="O23" s="49"/>
    </row>
    <row r="24" spans="1:15" ht="20.25" customHeight="1" thickBot="1" x14ac:dyDescent="0.3">
      <c r="A24" s="49"/>
      <c r="B24" s="57"/>
      <c r="C24" s="57"/>
      <c r="D24" s="57"/>
      <c r="E24" s="57"/>
      <c r="F24" s="391" t="s">
        <v>285</v>
      </c>
      <c r="G24" s="391" t="s">
        <v>285</v>
      </c>
      <c r="H24" s="276" t="s">
        <v>285</v>
      </c>
      <c r="I24" s="275" t="s">
        <v>288</v>
      </c>
      <c r="J24" s="275" t="s">
        <v>286</v>
      </c>
      <c r="K24" s="275" t="s">
        <v>287</v>
      </c>
      <c r="L24" s="281" t="s">
        <v>348</v>
      </c>
      <c r="M24" s="281" t="s">
        <v>348</v>
      </c>
      <c r="N24" s="57"/>
      <c r="O24" s="49"/>
    </row>
    <row r="25" spans="1:15" ht="15.75" x14ac:dyDescent="0.25">
      <c r="A25" s="49"/>
      <c r="B25" s="57"/>
      <c r="C25" s="382" t="s">
        <v>350</v>
      </c>
      <c r="D25" s="383"/>
      <c r="E25" s="383"/>
      <c r="F25" s="392">
        <f>(Calculos!AD18+Calculos!AE18)</f>
        <v>0</v>
      </c>
      <c r="G25" s="392">
        <f>Calculos!AD47+Calculos!AE47</f>
        <v>0</v>
      </c>
      <c r="H25" s="274">
        <f>Calculos!CJ18</f>
        <v>0</v>
      </c>
      <c r="I25" s="60">
        <f>Calculos!CM18</f>
        <v>0</v>
      </c>
      <c r="J25" s="60">
        <f>Calculos!CK18</f>
        <v>0</v>
      </c>
      <c r="K25" s="60">
        <f>Calculos!CL18</f>
        <v>0</v>
      </c>
      <c r="L25" s="278">
        <f>Calculos!CN18</f>
        <v>0</v>
      </c>
      <c r="M25" s="398">
        <f>Calculos!CN47</f>
        <v>0</v>
      </c>
      <c r="N25" s="57"/>
      <c r="O25" s="49"/>
    </row>
    <row r="26" spans="1:15" ht="15.75" x14ac:dyDescent="0.25">
      <c r="A26" s="49"/>
      <c r="B26" s="57"/>
      <c r="C26" s="384" t="s">
        <v>352</v>
      </c>
      <c r="D26" s="385"/>
      <c r="E26" s="385"/>
      <c r="F26" s="392">
        <f>IF(Calculos!C18=0,0,F25/Calculos!C18)</f>
        <v>0</v>
      </c>
      <c r="G26" s="380">
        <f>IF(Calculos!C47=0,0,G25/Calculos!C47)</f>
        <v>0</v>
      </c>
      <c r="H26" s="381">
        <f>IF(Calculos!$C$18=0,0,H25/Calculos!$C$18)</f>
        <v>0</v>
      </c>
      <c r="I26" s="395">
        <f>IF(Calculos!$C$18=0,0,I25/Calculos!$C$18)</f>
        <v>0</v>
      </c>
      <c r="J26" s="395">
        <f>IF(Calculos!$C$18=0,0,J25/Calculos!$C$18)</f>
        <v>0</v>
      </c>
      <c r="K26" s="396">
        <f>IF(Calculos!$C$18=0,0,K25/Calculos!$C$18)</f>
        <v>0</v>
      </c>
      <c r="L26" s="381">
        <f>IF(Calculos!$C$18=0,0,L25/Calculos!$C$18)</f>
        <v>0</v>
      </c>
      <c r="M26" s="399">
        <f>IF(Calculos!$C$18=0,0,M25/Calculos!$C$18)</f>
        <v>0</v>
      </c>
      <c r="N26" s="57"/>
      <c r="O26" s="49"/>
    </row>
    <row r="27" spans="1:15" x14ac:dyDescent="0.25">
      <c r="A27" s="49"/>
      <c r="B27" s="57"/>
      <c r="C27" s="386" t="s">
        <v>291</v>
      </c>
      <c r="D27" s="113"/>
      <c r="E27" s="113"/>
      <c r="F27" s="393"/>
      <c r="G27" s="393"/>
      <c r="H27" s="284">
        <f>IF($H$34=0,0,H25/$H$34*100)</f>
        <v>0</v>
      </c>
      <c r="I27" s="277">
        <f t="shared" ref="I27:M27" si="0">IF($H$34=0,0,I25/$H$34*100)</f>
        <v>0</v>
      </c>
      <c r="J27" s="277">
        <f t="shared" si="0"/>
        <v>0</v>
      </c>
      <c r="K27" s="397">
        <f t="shared" si="0"/>
        <v>0</v>
      </c>
      <c r="L27" s="397">
        <f t="shared" si="0"/>
        <v>0</v>
      </c>
      <c r="M27" s="397">
        <f t="shared" si="0"/>
        <v>0</v>
      </c>
      <c r="N27" s="57"/>
      <c r="O27" s="49"/>
    </row>
    <row r="28" spans="1:15" ht="15.75" thickBot="1" x14ac:dyDescent="0.3">
      <c r="A28" s="49"/>
      <c r="B28" s="57"/>
      <c r="C28" s="387" t="s">
        <v>292</v>
      </c>
      <c r="D28" s="388"/>
      <c r="E28" s="388"/>
      <c r="F28" s="394"/>
      <c r="G28" s="394"/>
      <c r="H28" s="377">
        <f>IF(Calculos!CO47=0,0,Calculos!CO18/Calculos!CO47*100)</f>
        <v>0</v>
      </c>
      <c r="I28" s="378" t="str">
        <f>IF(Calculos!CM47=0," ",Calculos!CM18/Calculos!CM47*100)</f>
        <v xml:space="preserve"> </v>
      </c>
      <c r="J28" s="379" t="str">
        <f>IF(Calculos!CK47=0," ",Calculos!CK18/Calculos!CK47*100)</f>
        <v xml:space="preserve"> </v>
      </c>
      <c r="K28" s="378" t="str">
        <f>IF(Calculos!CL47=0," ",Calculos!CL18/Calculos!CL47*100)</f>
        <v xml:space="preserve"> </v>
      </c>
      <c r="L28" s="279">
        <f>IF(M25=0,0,L25/M25*100)</f>
        <v>0</v>
      </c>
      <c r="M28" s="400"/>
      <c r="N28" s="57"/>
      <c r="O28" s="49"/>
    </row>
    <row r="29" spans="1:15" ht="16.5" x14ac:dyDescent="0.25">
      <c r="A29" s="49"/>
      <c r="B29" s="57"/>
      <c r="C29" s="57"/>
      <c r="D29" s="57"/>
      <c r="E29" s="443" t="s">
        <v>294</v>
      </c>
      <c r="F29" s="443"/>
      <c r="G29" s="443"/>
      <c r="H29" s="443"/>
      <c r="I29" s="443"/>
      <c r="J29" s="443"/>
      <c r="K29" s="443"/>
      <c r="L29" s="443"/>
      <c r="M29" s="57"/>
      <c r="N29" s="57"/>
      <c r="O29" s="49"/>
    </row>
    <row r="30" spans="1:15" ht="17.25" thickBot="1" x14ac:dyDescent="0.3">
      <c r="A30" s="49"/>
      <c r="B30" s="57"/>
      <c r="C30" s="57"/>
      <c r="D30" s="57"/>
      <c r="E30" s="61"/>
      <c r="F30" s="61"/>
      <c r="G30" s="61"/>
      <c r="H30" s="61"/>
      <c r="I30" s="61"/>
      <c r="J30" s="61"/>
      <c r="K30" s="61"/>
      <c r="L30" s="61"/>
      <c r="M30" s="57"/>
      <c r="N30" s="57"/>
      <c r="O30" s="49"/>
    </row>
    <row r="31" spans="1:15" ht="19.5" customHeight="1" x14ac:dyDescent="0.25">
      <c r="A31" s="49"/>
      <c r="B31" s="57"/>
      <c r="C31" s="57"/>
      <c r="D31" s="57"/>
      <c r="E31" s="57"/>
      <c r="F31" s="57"/>
      <c r="G31" s="57"/>
      <c r="H31" s="474" t="s">
        <v>168</v>
      </c>
      <c r="I31" s="475"/>
      <c r="J31" s="479" t="s">
        <v>169</v>
      </c>
      <c r="K31" s="480"/>
      <c r="L31" s="481"/>
      <c r="M31" s="57"/>
      <c r="N31" s="57"/>
      <c r="O31" s="49"/>
    </row>
    <row r="32" spans="1:15" ht="18.75" customHeight="1" x14ac:dyDescent="0.25">
      <c r="A32" s="49"/>
      <c r="B32" s="57"/>
      <c r="C32" s="57"/>
      <c r="D32" s="57"/>
      <c r="E32" s="57"/>
      <c r="F32" s="59"/>
      <c r="G32" s="59"/>
      <c r="H32" s="472" t="s">
        <v>63</v>
      </c>
      <c r="I32" s="473"/>
      <c r="J32" s="470" t="s">
        <v>63</v>
      </c>
      <c r="K32" s="471"/>
      <c r="L32" s="168" t="s">
        <v>289</v>
      </c>
      <c r="M32" s="57"/>
      <c r="N32" s="57"/>
      <c r="O32" s="49"/>
    </row>
    <row r="33" spans="1:15" ht="21" customHeight="1" thickBot="1" x14ac:dyDescent="0.3">
      <c r="A33" s="49"/>
      <c r="B33" s="57"/>
      <c r="C33" s="57"/>
      <c r="D33" s="57"/>
      <c r="E33" s="57"/>
      <c r="F33" s="59"/>
      <c r="G33" s="59"/>
      <c r="H33" s="445" t="s">
        <v>170</v>
      </c>
      <c r="I33" s="446"/>
      <c r="J33" s="447" t="s">
        <v>170</v>
      </c>
      <c r="K33" s="448"/>
      <c r="L33" s="280" t="s">
        <v>290</v>
      </c>
      <c r="M33" s="57"/>
      <c r="N33" s="57"/>
      <c r="O33" s="49"/>
    </row>
    <row r="34" spans="1:15" ht="15.75" x14ac:dyDescent="0.25">
      <c r="A34" s="49"/>
      <c r="B34" s="57"/>
      <c r="C34" s="57"/>
      <c r="D34" s="57"/>
      <c r="E34" s="461" t="s">
        <v>54</v>
      </c>
      <c r="F34" s="462"/>
      <c r="G34" s="463"/>
      <c r="H34" s="455">
        <f>Calculos!E18</f>
        <v>0</v>
      </c>
      <c r="I34" s="456"/>
      <c r="J34" s="449">
        <f>Calculos!CF18</f>
        <v>0</v>
      </c>
      <c r="K34" s="450"/>
      <c r="L34" s="283">
        <f>Calculos!CF47</f>
        <v>0</v>
      </c>
      <c r="M34" s="57"/>
      <c r="N34" s="57"/>
      <c r="O34" s="49"/>
    </row>
    <row r="35" spans="1:15" ht="15.75" x14ac:dyDescent="0.25">
      <c r="A35" s="49"/>
      <c r="B35" s="57"/>
      <c r="C35" s="57"/>
      <c r="D35" s="57"/>
      <c r="E35" s="464" t="s">
        <v>352</v>
      </c>
      <c r="F35" s="465"/>
      <c r="G35" s="466"/>
      <c r="H35" s="457">
        <f>IF(Calculos!C18=0,0,H34/Calculos!C18)</f>
        <v>0</v>
      </c>
      <c r="I35" s="458"/>
      <c r="J35" s="451">
        <f>IF(Calculos!$C$18=0,0,J34/Calculos!C18)</f>
        <v>0</v>
      </c>
      <c r="K35" s="452"/>
      <c r="L35" s="283">
        <f>IF(Calculos!$C$18=0,0,L34/Calculos!C18)</f>
        <v>0</v>
      </c>
      <c r="M35" s="57"/>
      <c r="N35" s="57"/>
      <c r="O35" s="49"/>
    </row>
    <row r="36" spans="1:15" ht="16.5" thickBot="1" x14ac:dyDescent="0.3">
      <c r="A36" s="49"/>
      <c r="B36" s="57"/>
      <c r="C36" s="57"/>
      <c r="D36" s="57"/>
      <c r="E36" s="467" t="s">
        <v>293</v>
      </c>
      <c r="F36" s="468"/>
      <c r="G36" s="469"/>
      <c r="H36" s="459" t="e">
        <f>H34/H34*100</f>
        <v>#DIV/0!</v>
      </c>
      <c r="I36" s="460"/>
      <c r="J36" s="453" t="e">
        <f>J34/H34*100</f>
        <v>#DIV/0!</v>
      </c>
      <c r="K36" s="454"/>
      <c r="L36" s="401" t="e">
        <f>L34/H34*100</f>
        <v>#DIV/0!</v>
      </c>
      <c r="M36" s="57"/>
      <c r="N36" s="57"/>
      <c r="O36" s="49"/>
    </row>
    <row r="37" spans="1:15" ht="16.5" x14ac:dyDescent="0.25">
      <c r="A37" s="49"/>
      <c r="B37" s="57"/>
      <c r="C37" s="57"/>
      <c r="D37" s="57"/>
      <c r="E37" s="443" t="s">
        <v>294</v>
      </c>
      <c r="F37" s="443"/>
      <c r="G37" s="443"/>
      <c r="H37" s="443"/>
      <c r="I37" s="443"/>
      <c r="J37" s="443"/>
      <c r="K37" s="443"/>
      <c r="L37" s="443"/>
      <c r="M37" s="57"/>
      <c r="N37" s="57"/>
      <c r="O37" s="49"/>
    </row>
    <row r="38" spans="1:15" ht="16.5" x14ac:dyDescent="0.25">
      <c r="A38" s="49"/>
      <c r="B38" s="57"/>
      <c r="C38" s="57"/>
      <c r="D38" s="57"/>
      <c r="E38" s="444"/>
      <c r="F38" s="444"/>
      <c r="G38" s="444"/>
      <c r="H38" s="444"/>
      <c r="I38" s="444"/>
      <c r="J38" s="444"/>
      <c r="K38" s="444"/>
      <c r="L38" s="444"/>
      <c r="M38" s="57"/>
      <c r="N38" s="57"/>
      <c r="O38" s="49"/>
    </row>
    <row r="39" spans="1:15" x14ac:dyDescent="0.25">
      <c r="A39" s="49"/>
      <c r="B39" s="49"/>
      <c r="C39" s="49"/>
      <c r="D39" s="49"/>
      <c r="E39" s="62"/>
      <c r="F39" s="63"/>
      <c r="G39" s="63"/>
      <c r="H39" s="63"/>
      <c r="I39" s="63"/>
      <c r="J39" s="63"/>
      <c r="K39" s="63"/>
      <c r="L39" s="63"/>
      <c r="M39" s="64"/>
      <c r="N39" s="64"/>
      <c r="O39" s="49"/>
    </row>
  </sheetData>
  <mergeCells count="24">
    <mergeCell ref="J32:K32"/>
    <mergeCell ref="H32:I32"/>
    <mergeCell ref="H31:I31"/>
    <mergeCell ref="D1:M3"/>
    <mergeCell ref="G4:M4"/>
    <mergeCell ref="E20:L20"/>
    <mergeCell ref="E29:L29"/>
    <mergeCell ref="J31:L31"/>
    <mergeCell ref="H23:L23"/>
    <mergeCell ref="H22:M22"/>
    <mergeCell ref="F22:G22"/>
    <mergeCell ref="E37:L37"/>
    <mergeCell ref="E38:L38"/>
    <mergeCell ref="H33:I33"/>
    <mergeCell ref="J33:K33"/>
    <mergeCell ref="J34:K34"/>
    <mergeCell ref="J35:K35"/>
    <mergeCell ref="J36:K36"/>
    <mergeCell ref="H34:I34"/>
    <mergeCell ref="H35:I35"/>
    <mergeCell ref="H36:I36"/>
    <mergeCell ref="E34:G34"/>
    <mergeCell ref="E35:G35"/>
    <mergeCell ref="E36:G3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CP47"/>
  <sheetViews>
    <sheetView topLeftCell="A13" zoomScale="70" zoomScaleNormal="70" workbookViewId="0">
      <pane xSplit="2" topLeftCell="R1" activePane="topRight" state="frozen"/>
      <selection activeCell="G25" sqref="G25"/>
      <selection pane="topRight" activeCell="G25" sqref="G25"/>
    </sheetView>
  </sheetViews>
  <sheetFormatPr baseColWidth="10" defaultRowHeight="15" x14ac:dyDescent="0.25"/>
  <cols>
    <col min="2" max="2" width="30.140625" customWidth="1"/>
    <col min="3" max="3" width="10.42578125" bestFit="1" customWidth="1"/>
    <col min="4" max="4" width="9.85546875" bestFit="1" customWidth="1"/>
    <col min="5" max="5" width="15.42578125" bestFit="1" customWidth="1"/>
    <col min="6" max="6" width="12.5703125" bestFit="1" customWidth="1"/>
    <col min="7" max="7" width="15.42578125" bestFit="1" customWidth="1"/>
    <col min="8" max="10" width="8.5703125" bestFit="1" customWidth="1"/>
    <col min="11" max="11" width="8.85546875" bestFit="1" customWidth="1"/>
    <col min="12" max="12" width="10.5703125" bestFit="1" customWidth="1"/>
    <col min="13" max="13" width="10" bestFit="1" customWidth="1"/>
    <col min="14" max="14" width="11.42578125" bestFit="1" customWidth="1"/>
    <col min="15" max="15" width="23.85546875" bestFit="1" customWidth="1"/>
    <col min="16" max="16" width="8.85546875" bestFit="1" customWidth="1"/>
    <col min="17" max="17" width="18" bestFit="1" customWidth="1"/>
    <col min="18" max="18" width="20.42578125" bestFit="1" customWidth="1"/>
    <col min="19" max="19" width="19" bestFit="1" customWidth="1"/>
    <col min="20" max="20" width="11" bestFit="1" customWidth="1"/>
    <col min="21" max="21" width="20.42578125" bestFit="1" customWidth="1"/>
    <col min="22" max="22" width="8.85546875" bestFit="1" customWidth="1"/>
    <col min="23" max="23" width="13" bestFit="1" customWidth="1"/>
    <col min="24" max="25" width="13.42578125" bestFit="1" customWidth="1"/>
    <col min="26" max="26" width="14.140625" bestFit="1" customWidth="1"/>
    <col min="27" max="27" width="15.5703125" bestFit="1" customWidth="1"/>
    <col min="28" max="28" width="16" bestFit="1" customWidth="1"/>
    <col min="29" max="29" width="8.85546875" bestFit="1" customWidth="1"/>
    <col min="30" max="30" width="14.42578125" bestFit="1" customWidth="1"/>
    <col min="31" max="31" width="14.5703125" bestFit="1" customWidth="1"/>
    <col min="32" max="32" width="9.42578125" bestFit="1" customWidth="1"/>
    <col min="33" max="33" width="16.42578125" bestFit="1" customWidth="1"/>
    <col min="34" max="34" width="18.5703125" bestFit="1" customWidth="1"/>
    <col min="35" max="35" width="16.85546875" bestFit="1" customWidth="1"/>
    <col min="36" max="36" width="19.140625" bestFit="1" customWidth="1"/>
    <col min="37" max="37" width="8.85546875" bestFit="1" customWidth="1"/>
    <col min="38" max="38" width="25.140625" bestFit="1" customWidth="1"/>
    <col min="39" max="39" width="26" bestFit="1" customWidth="1"/>
    <col min="40" max="40" width="24" bestFit="1" customWidth="1"/>
    <col min="41" max="41" width="21" bestFit="1" customWidth="1"/>
    <col min="42" max="42" width="24.140625" bestFit="1" customWidth="1"/>
    <col min="43" max="43" width="25" bestFit="1" customWidth="1"/>
    <col min="44" max="44" width="23" bestFit="1" customWidth="1"/>
    <col min="45" max="45" width="23.85546875" bestFit="1" customWidth="1"/>
    <col min="46" max="46" width="21" bestFit="1" customWidth="1"/>
    <col min="47" max="47" width="19" bestFit="1" customWidth="1"/>
    <col min="48" max="48" width="19.85546875" bestFit="1" customWidth="1"/>
    <col min="49" max="49" width="17.85546875" bestFit="1" customWidth="1"/>
    <col min="50" max="50" width="15.5703125" bestFit="1" customWidth="1"/>
    <col min="51" max="51" width="14.42578125" bestFit="1" customWidth="1"/>
    <col min="52" max="52" width="16.85546875" bestFit="1" customWidth="1"/>
    <col min="53" max="53" width="20.140625" bestFit="1" customWidth="1"/>
    <col min="54" max="54" width="20.42578125" bestFit="1" customWidth="1"/>
    <col min="55" max="55" width="18.85546875" bestFit="1" customWidth="1"/>
    <col min="56" max="56" width="19.42578125" bestFit="1" customWidth="1"/>
    <col min="57" max="57" width="17.5703125" bestFit="1" customWidth="1"/>
    <col min="58" max="58" width="20.42578125" bestFit="1" customWidth="1"/>
    <col min="59" max="59" width="9" bestFit="1" customWidth="1"/>
    <col min="60" max="60" width="14.85546875" bestFit="1" customWidth="1"/>
    <col min="61" max="61" width="17.42578125" bestFit="1" customWidth="1"/>
    <col min="62" max="62" width="20.42578125" bestFit="1" customWidth="1"/>
    <col min="63" max="63" width="20.5703125" customWidth="1"/>
    <col min="64" max="64" width="20.5703125" bestFit="1" customWidth="1"/>
    <col min="65" max="65" width="19.42578125" bestFit="1" customWidth="1"/>
    <col min="66" max="66" width="19.5703125" bestFit="1" customWidth="1"/>
    <col min="67" max="67" width="18" bestFit="1" customWidth="1"/>
    <col min="68" max="68" width="20.42578125" bestFit="1" customWidth="1"/>
    <col min="69" max="69" width="9" bestFit="1" customWidth="1"/>
    <col min="70" max="70" width="23.140625" bestFit="1" customWidth="1"/>
    <col min="71" max="71" width="22.140625" bestFit="1" customWidth="1"/>
    <col min="72" max="72" width="24.85546875" bestFit="1" customWidth="1"/>
    <col min="73" max="73" width="22.140625" bestFit="1" customWidth="1"/>
    <col min="74" max="74" width="13.140625" bestFit="1" customWidth="1"/>
    <col min="75" max="75" width="15.42578125" bestFit="1" customWidth="1"/>
    <col min="76" max="76" width="14.140625" bestFit="1" customWidth="1"/>
    <col min="77" max="77" width="16.42578125" bestFit="1" customWidth="1"/>
    <col min="78" max="78" width="18.42578125" bestFit="1" customWidth="1"/>
    <col min="79" max="79" width="14.140625" bestFit="1" customWidth="1"/>
    <col min="80" max="80" width="16" bestFit="1" customWidth="1"/>
    <col min="81" max="81" width="14.5703125" bestFit="1" customWidth="1"/>
    <col min="82" max="82" width="17.85546875" bestFit="1" customWidth="1"/>
    <col min="83" max="83" width="19" bestFit="1" customWidth="1"/>
    <col min="84" max="84" width="17" bestFit="1" customWidth="1"/>
    <col min="85" max="85" width="18.140625" bestFit="1" customWidth="1"/>
    <col min="86" max="86" width="15.5703125" bestFit="1" customWidth="1"/>
    <col min="87" max="87" width="10.85546875" bestFit="1" customWidth="1"/>
    <col min="88" max="88" width="17.5703125" bestFit="1" customWidth="1"/>
    <col min="89" max="91" width="11.140625" bestFit="1" customWidth="1"/>
    <col min="92" max="92" width="12.5703125" bestFit="1" customWidth="1"/>
    <col min="93" max="93" width="12.42578125" bestFit="1" customWidth="1"/>
    <col min="94" max="94" width="10.5703125" customWidth="1"/>
  </cols>
  <sheetData>
    <row r="1" spans="1:94" s="45" customFormat="1" ht="15.75" x14ac:dyDescent="0.25">
      <c r="A1" s="494" t="s">
        <v>101</v>
      </c>
      <c r="B1" s="494" t="s">
        <v>64</v>
      </c>
      <c r="C1" s="496" t="s">
        <v>65</v>
      </c>
      <c r="D1" s="490" t="s">
        <v>100</v>
      </c>
      <c r="E1" s="491"/>
      <c r="F1" s="491"/>
      <c r="G1" s="493"/>
      <c r="H1" s="490" t="s">
        <v>121</v>
      </c>
      <c r="I1" s="491"/>
      <c r="J1" s="493"/>
      <c r="K1" s="490" t="s">
        <v>1</v>
      </c>
      <c r="L1" s="491"/>
      <c r="M1" s="491"/>
      <c r="N1" s="491"/>
      <c r="O1" s="491"/>
      <c r="P1" s="493"/>
      <c r="Q1" s="490" t="s">
        <v>198</v>
      </c>
      <c r="R1" s="491"/>
      <c r="S1" s="491"/>
      <c r="T1" s="491"/>
      <c r="U1" s="491"/>
      <c r="V1" s="493"/>
      <c r="W1" s="490" t="s">
        <v>0</v>
      </c>
      <c r="X1" s="491"/>
      <c r="Y1" s="491"/>
      <c r="Z1" s="491"/>
      <c r="AA1" s="491"/>
      <c r="AB1" s="491"/>
      <c r="AC1" s="491"/>
      <c r="AD1" s="491"/>
      <c r="AE1" s="491"/>
      <c r="AF1" s="490" t="s">
        <v>270</v>
      </c>
      <c r="AG1" s="491"/>
      <c r="AH1" s="491"/>
      <c r="AI1" s="491"/>
      <c r="AJ1" s="491"/>
      <c r="AK1" s="119"/>
      <c r="AL1" s="490" t="s">
        <v>120</v>
      </c>
      <c r="AM1" s="491"/>
      <c r="AN1" s="491"/>
      <c r="AO1" s="491"/>
      <c r="AP1" s="490" t="s">
        <v>122</v>
      </c>
      <c r="AQ1" s="491"/>
      <c r="AR1" s="491"/>
      <c r="AS1" s="491"/>
      <c r="AT1" s="493"/>
      <c r="AU1" s="491" t="s">
        <v>211</v>
      </c>
      <c r="AV1" s="491"/>
      <c r="AW1" s="491"/>
      <c r="AX1" s="493"/>
      <c r="AY1" s="490" t="s">
        <v>222</v>
      </c>
      <c r="AZ1" s="491"/>
      <c r="BA1" s="491"/>
      <c r="BB1" s="491"/>
      <c r="BC1" s="491"/>
      <c r="BD1" s="491"/>
      <c r="BE1" s="491"/>
      <c r="BF1" s="491"/>
      <c r="BG1" s="493"/>
      <c r="BH1" s="490" t="s">
        <v>227</v>
      </c>
      <c r="BI1" s="491"/>
      <c r="BJ1" s="491"/>
      <c r="BK1" s="491"/>
      <c r="BL1" s="491"/>
      <c r="BM1" s="491"/>
      <c r="BN1" s="491"/>
      <c r="BO1" s="491"/>
      <c r="BP1" s="48"/>
      <c r="BQ1" s="119"/>
      <c r="BR1" s="488" t="s">
        <v>230</v>
      </c>
      <c r="BS1" s="492"/>
      <c r="BT1" s="488" t="s">
        <v>231</v>
      </c>
      <c r="BU1" s="489"/>
      <c r="BV1" s="490" t="s">
        <v>232</v>
      </c>
      <c r="BW1" s="491"/>
      <c r="BX1" s="491"/>
      <c r="BY1" s="491"/>
      <c r="BZ1" s="491"/>
      <c r="CA1" s="490" t="s">
        <v>235</v>
      </c>
      <c r="CB1" s="491"/>
      <c r="CC1" s="491"/>
      <c r="CD1" s="491"/>
      <c r="CE1" s="491"/>
      <c r="CF1" s="490" t="s">
        <v>246</v>
      </c>
      <c r="CG1" s="491"/>
      <c r="CH1" s="488" t="s">
        <v>149</v>
      </c>
      <c r="CI1" s="492"/>
      <c r="CJ1" s="165" t="s">
        <v>272</v>
      </c>
      <c r="CK1" s="165" t="s">
        <v>252</v>
      </c>
      <c r="CL1" s="165" t="s">
        <v>251</v>
      </c>
      <c r="CM1" s="165" t="s">
        <v>336</v>
      </c>
      <c r="CN1" s="249" t="s">
        <v>254</v>
      </c>
      <c r="CO1" s="249" t="s">
        <v>253</v>
      </c>
      <c r="CP1" s="376"/>
    </row>
    <row r="2" spans="1:94" s="29" customFormat="1" ht="16.5" x14ac:dyDescent="0.3">
      <c r="A2" s="494"/>
      <c r="B2" s="494"/>
      <c r="C2" s="497"/>
      <c r="D2" s="132" t="s">
        <v>103</v>
      </c>
      <c r="E2" s="29" t="s">
        <v>104</v>
      </c>
      <c r="F2" s="29" t="s">
        <v>95</v>
      </c>
      <c r="G2" s="34" t="s">
        <v>256</v>
      </c>
      <c r="H2" s="132" t="s">
        <v>68</v>
      </c>
      <c r="I2" s="29" t="s">
        <v>66</v>
      </c>
      <c r="J2" s="34" t="s">
        <v>67</v>
      </c>
      <c r="K2" s="29" t="s">
        <v>69</v>
      </c>
      <c r="L2" s="29" t="s">
        <v>70</v>
      </c>
      <c r="M2" s="31" t="s">
        <v>73</v>
      </c>
      <c r="N2" s="43" t="s">
        <v>97</v>
      </c>
      <c r="O2" s="36" t="s">
        <v>219</v>
      </c>
      <c r="P2" s="32" t="s">
        <v>257</v>
      </c>
      <c r="Q2" s="123" t="s">
        <v>208</v>
      </c>
      <c r="R2" s="30" t="s">
        <v>209</v>
      </c>
      <c r="S2" s="31" t="s">
        <v>207</v>
      </c>
      <c r="T2" s="43" t="s">
        <v>146</v>
      </c>
      <c r="U2" s="36" t="s">
        <v>209</v>
      </c>
      <c r="V2" s="32" t="s">
        <v>102</v>
      </c>
      <c r="W2" s="33" t="s">
        <v>106</v>
      </c>
      <c r="X2" s="29" t="s">
        <v>107</v>
      </c>
      <c r="Y2" s="29" t="s">
        <v>108</v>
      </c>
      <c r="Z2" s="29" t="s">
        <v>109</v>
      </c>
      <c r="AA2" s="29" t="s">
        <v>110</v>
      </c>
      <c r="AB2" s="29" t="s">
        <v>111</v>
      </c>
      <c r="AC2" s="159" t="s">
        <v>258</v>
      </c>
      <c r="AD2" s="31" t="s">
        <v>114</v>
      </c>
      <c r="AE2" s="31" t="s">
        <v>115</v>
      </c>
      <c r="AF2" s="120" t="s">
        <v>271</v>
      </c>
      <c r="AG2" s="43" t="s">
        <v>117</v>
      </c>
      <c r="AH2" s="43" t="s">
        <v>118</v>
      </c>
      <c r="AI2" s="43" t="s">
        <v>215</v>
      </c>
      <c r="AJ2" s="43" t="s">
        <v>217</v>
      </c>
      <c r="AK2" s="159" t="s">
        <v>259</v>
      </c>
      <c r="AL2" s="38" t="s">
        <v>124</v>
      </c>
      <c r="AM2" s="38" t="s">
        <v>131</v>
      </c>
      <c r="AN2" s="38" t="s">
        <v>119</v>
      </c>
      <c r="AO2" s="38" t="s">
        <v>205</v>
      </c>
      <c r="AP2" s="37" t="s">
        <v>125</v>
      </c>
      <c r="AQ2" s="38" t="s">
        <v>132</v>
      </c>
      <c r="AR2" s="38" t="s">
        <v>123</v>
      </c>
      <c r="AS2" s="38" t="s">
        <v>154</v>
      </c>
      <c r="AT2" s="39" t="s">
        <v>206</v>
      </c>
      <c r="AU2" s="38" t="s">
        <v>210</v>
      </c>
      <c r="AV2" s="38" t="s">
        <v>212</v>
      </c>
      <c r="AW2" s="38" t="s">
        <v>213</v>
      </c>
      <c r="AX2" s="39" t="s">
        <v>214</v>
      </c>
      <c r="AY2" s="33" t="s">
        <v>126</v>
      </c>
      <c r="AZ2" s="29" t="s">
        <v>127</v>
      </c>
      <c r="BA2" s="31" t="s">
        <v>128</v>
      </c>
      <c r="BB2" s="31" t="s">
        <v>129</v>
      </c>
      <c r="BC2" s="31" t="s">
        <v>130</v>
      </c>
      <c r="BD2" s="31" t="s">
        <v>340</v>
      </c>
      <c r="BE2" s="43" t="s">
        <v>223</v>
      </c>
      <c r="BF2" s="158" t="s">
        <v>221</v>
      </c>
      <c r="BG2" s="159" t="s">
        <v>260</v>
      </c>
      <c r="BH2" s="29" t="s">
        <v>133</v>
      </c>
      <c r="BI2" s="29" t="s">
        <v>134</v>
      </c>
      <c r="BJ2" s="30" t="s">
        <v>135</v>
      </c>
      <c r="BK2" s="31" t="s">
        <v>136</v>
      </c>
      <c r="BL2" s="31" t="s">
        <v>143</v>
      </c>
      <c r="BM2" s="31" t="s">
        <v>144</v>
      </c>
      <c r="BN2" s="31" t="s">
        <v>341</v>
      </c>
      <c r="BO2" s="43" t="s">
        <v>228</v>
      </c>
      <c r="BP2" s="43" t="s">
        <v>237</v>
      </c>
      <c r="BQ2" s="159" t="s">
        <v>261</v>
      </c>
      <c r="BR2" s="134" t="s">
        <v>156</v>
      </c>
      <c r="BS2" s="135" t="s">
        <v>229</v>
      </c>
      <c r="BT2" s="136" t="s">
        <v>157</v>
      </c>
      <c r="BU2" s="134" t="s">
        <v>229</v>
      </c>
      <c r="BV2" s="123" t="s">
        <v>137</v>
      </c>
      <c r="BW2" s="30" t="s">
        <v>138</v>
      </c>
      <c r="BX2" s="31" t="s">
        <v>139</v>
      </c>
      <c r="BY2" s="43" t="s">
        <v>239</v>
      </c>
      <c r="BZ2" s="43" t="s">
        <v>241</v>
      </c>
      <c r="CA2" s="123" t="s">
        <v>140</v>
      </c>
      <c r="CB2" s="30" t="s">
        <v>141</v>
      </c>
      <c r="CC2" s="31" t="s">
        <v>142</v>
      </c>
      <c r="CD2" s="43" t="s">
        <v>243</v>
      </c>
      <c r="CE2" s="43" t="s">
        <v>245</v>
      </c>
      <c r="CF2" s="232" t="s">
        <v>248</v>
      </c>
      <c r="CG2" s="43" t="s">
        <v>250</v>
      </c>
      <c r="CH2" s="123" t="s">
        <v>145</v>
      </c>
      <c r="CI2" s="234" t="s">
        <v>155</v>
      </c>
      <c r="CJ2" s="164" t="s">
        <v>273</v>
      </c>
      <c r="CK2" s="164" t="s">
        <v>337</v>
      </c>
      <c r="CL2" s="164" t="s">
        <v>338</v>
      </c>
      <c r="CM2" s="164" t="s">
        <v>339</v>
      </c>
      <c r="CN2" s="486" t="s">
        <v>72</v>
      </c>
      <c r="CO2" s="486" t="s">
        <v>255</v>
      </c>
      <c r="CP2" s="133" t="s">
        <v>2</v>
      </c>
    </row>
    <row r="3" spans="1:94" s="23" customFormat="1" ht="16.5" x14ac:dyDescent="0.3">
      <c r="A3" s="495"/>
      <c r="B3" s="495"/>
      <c r="C3" s="214" t="s">
        <v>275</v>
      </c>
      <c r="D3" s="35" t="s">
        <v>347</v>
      </c>
      <c r="E3" s="131" t="s">
        <v>72</v>
      </c>
      <c r="F3" s="131" t="s">
        <v>105</v>
      </c>
      <c r="G3" s="4" t="s">
        <v>96</v>
      </c>
      <c r="H3" s="35"/>
      <c r="I3" s="131"/>
      <c r="J3" s="4"/>
      <c r="K3" s="131" t="s">
        <v>59</v>
      </c>
      <c r="L3" s="47" t="s">
        <v>75</v>
      </c>
      <c r="M3" s="27" t="s">
        <v>74</v>
      </c>
      <c r="N3" s="41" t="s">
        <v>59</v>
      </c>
      <c r="O3" s="42" t="s">
        <v>74</v>
      </c>
      <c r="P3" s="28"/>
      <c r="Q3" s="17" t="s">
        <v>59</v>
      </c>
      <c r="R3" s="18" t="s">
        <v>75</v>
      </c>
      <c r="S3" s="27" t="s">
        <v>74</v>
      </c>
      <c r="T3" s="41" t="s">
        <v>59</v>
      </c>
      <c r="U3" s="42" t="s">
        <v>74</v>
      </c>
      <c r="V3" s="28"/>
      <c r="W3" s="183"/>
      <c r="X3" s="130"/>
      <c r="Y3" s="130" t="s">
        <v>59</v>
      </c>
      <c r="Z3" s="130" t="s">
        <v>59</v>
      </c>
      <c r="AA3" s="130" t="s">
        <v>74</v>
      </c>
      <c r="AB3" s="130" t="s">
        <v>74</v>
      </c>
      <c r="AC3" s="160"/>
      <c r="AD3" s="27" t="s">
        <v>74</v>
      </c>
      <c r="AE3" s="27" t="s">
        <v>74</v>
      </c>
      <c r="AF3" s="40" t="s">
        <v>116</v>
      </c>
      <c r="AG3" s="122" t="s">
        <v>203</v>
      </c>
      <c r="AH3" s="122" t="s">
        <v>218</v>
      </c>
      <c r="AI3" s="122" t="s">
        <v>204</v>
      </c>
      <c r="AJ3" s="122" t="s">
        <v>216</v>
      </c>
      <c r="AK3" s="160"/>
      <c r="AL3" s="183"/>
      <c r="AM3" s="130"/>
      <c r="AN3" s="130"/>
      <c r="AO3" s="130"/>
      <c r="AP3" s="183"/>
      <c r="AQ3" s="130"/>
      <c r="AR3" s="130"/>
      <c r="AS3" s="130"/>
      <c r="AT3" s="3"/>
      <c r="AU3" s="130"/>
      <c r="AV3" s="130"/>
      <c r="AW3" s="130"/>
      <c r="AX3" s="3"/>
      <c r="AY3" s="183"/>
      <c r="AZ3" s="130"/>
      <c r="BA3" s="164" t="s">
        <v>74</v>
      </c>
      <c r="BB3" s="164" t="s">
        <v>159</v>
      </c>
      <c r="BC3" s="164" t="s">
        <v>160</v>
      </c>
      <c r="BD3" s="164" t="s">
        <v>342</v>
      </c>
      <c r="BE3" s="43" t="s">
        <v>147</v>
      </c>
      <c r="BF3" s="43" t="s">
        <v>220</v>
      </c>
      <c r="BG3" s="160"/>
      <c r="BH3" s="125"/>
      <c r="BK3" s="27" t="s">
        <v>74</v>
      </c>
      <c r="BL3" s="27" t="s">
        <v>159</v>
      </c>
      <c r="BM3" s="27" t="s">
        <v>160</v>
      </c>
      <c r="BN3" s="27" t="s">
        <v>342</v>
      </c>
      <c r="BO3" s="122" t="s">
        <v>148</v>
      </c>
      <c r="BP3" s="121" t="s">
        <v>236</v>
      </c>
      <c r="BQ3" s="160"/>
      <c r="BR3" s="12"/>
      <c r="BS3" s="206"/>
      <c r="BT3" s="13"/>
      <c r="BU3" s="12"/>
      <c r="BV3" s="124" t="s">
        <v>233</v>
      </c>
      <c r="BW3" s="46" t="s">
        <v>234</v>
      </c>
      <c r="BX3" s="44" t="s">
        <v>158</v>
      </c>
      <c r="BY3" s="122" t="s">
        <v>238</v>
      </c>
      <c r="BZ3" s="122" t="s">
        <v>240</v>
      </c>
      <c r="CA3" s="124" t="s">
        <v>233</v>
      </c>
      <c r="CB3" s="46" t="s">
        <v>234</v>
      </c>
      <c r="CC3" s="44" t="s">
        <v>158</v>
      </c>
      <c r="CD3" s="122" t="s">
        <v>242</v>
      </c>
      <c r="CE3" s="122" t="s">
        <v>244</v>
      </c>
      <c r="CF3" s="157" t="s">
        <v>247</v>
      </c>
      <c r="CG3" s="122" t="s">
        <v>249</v>
      </c>
      <c r="CH3" s="124" t="s">
        <v>233</v>
      </c>
      <c r="CI3" s="349" t="s">
        <v>234</v>
      </c>
      <c r="CJ3" s="166" t="s">
        <v>72</v>
      </c>
      <c r="CK3" s="166" t="s">
        <v>72</v>
      </c>
      <c r="CL3" s="166" t="s">
        <v>72</v>
      </c>
      <c r="CM3" s="166" t="s">
        <v>72</v>
      </c>
      <c r="CN3" s="487"/>
      <c r="CO3" s="487"/>
      <c r="CP3" s="167"/>
    </row>
    <row r="4" spans="1:94" s="128" customFormat="1" x14ac:dyDescent="0.25">
      <c r="A4" s="126" t="s">
        <v>71</v>
      </c>
      <c r="B4" s="127" t="s">
        <v>13</v>
      </c>
      <c r="C4" s="139">
        <f>E.Datos!E25</f>
        <v>0</v>
      </c>
      <c r="D4" s="179">
        <v>3.45</v>
      </c>
      <c r="E4" s="215">
        <f>C4*D4</f>
        <v>0</v>
      </c>
      <c r="F4" s="141">
        <f>F.Dist.!D4</f>
        <v>0.73623188405797102</v>
      </c>
      <c r="G4" s="142">
        <f>E4*F4</f>
        <v>0</v>
      </c>
      <c r="H4" s="144">
        <f>F.Dist.!E4</f>
        <v>0</v>
      </c>
      <c r="I4" s="141">
        <f>F.Dist.!F4</f>
        <v>0</v>
      </c>
      <c r="J4" s="142">
        <f>F.Dist.!G4</f>
        <v>1</v>
      </c>
      <c r="K4" s="140">
        <f>E4*H4</f>
        <v>0</v>
      </c>
      <c r="L4" s="140">
        <f>G4*H4</f>
        <v>0</v>
      </c>
      <c r="M4" s="145">
        <f>L4*F.EE.!F3</f>
        <v>0</v>
      </c>
      <c r="N4" s="146">
        <f>K4-M4</f>
        <v>0</v>
      </c>
      <c r="O4" s="147">
        <f>L4-M4</f>
        <v>0</v>
      </c>
      <c r="P4" s="148">
        <f>(H4*G4)-(M4+O4)</f>
        <v>0</v>
      </c>
      <c r="Q4" s="144">
        <f>E4*I4</f>
        <v>0</v>
      </c>
      <c r="R4" s="140">
        <f>G4*I4</f>
        <v>0</v>
      </c>
      <c r="S4" s="145">
        <f>R4*F.EE.!I3</f>
        <v>0</v>
      </c>
      <c r="T4" s="146">
        <f>Q4-S4</f>
        <v>0</v>
      </c>
      <c r="U4" s="147">
        <f>R4-S4</f>
        <v>0</v>
      </c>
      <c r="V4" s="148">
        <f>T4+S4+N4+M4-(E4*H4+E4*I4)</f>
        <v>0</v>
      </c>
      <c r="W4" s="143">
        <f>F.Dist.!H4</f>
        <v>0</v>
      </c>
      <c r="X4" s="141">
        <f>F.Dist.!I4</f>
        <v>1</v>
      </c>
      <c r="Y4" s="141">
        <f>E4*J4*W4</f>
        <v>0</v>
      </c>
      <c r="Z4" s="215">
        <f>E4*J4*X4</f>
        <v>0</v>
      </c>
      <c r="AA4" s="215">
        <f>G4*J4*W4</f>
        <v>0</v>
      </c>
      <c r="AB4" s="217">
        <f>G4*J4*X4</f>
        <v>0</v>
      </c>
      <c r="AC4" s="161">
        <f>(AA4+AB4)-G4*J4</f>
        <v>0</v>
      </c>
      <c r="AD4" s="221">
        <f>AA4*F.EE.!M3</f>
        <v>0</v>
      </c>
      <c r="AE4" s="221">
        <f>AB4*F.EE.!Q3</f>
        <v>0</v>
      </c>
      <c r="AF4" s="151">
        <f>F.Dist.!J4</f>
        <v>0</v>
      </c>
      <c r="AG4" s="222">
        <f>(C4*AF4*J4*W4)+Y4-AD4</f>
        <v>0</v>
      </c>
      <c r="AH4" s="222">
        <f>(AA4-AD4)*(1-0.0067)</f>
        <v>0</v>
      </c>
      <c r="AI4" s="222">
        <f>Z4-AE4</f>
        <v>0</v>
      </c>
      <c r="AJ4" s="222">
        <f>AB4-AE4</f>
        <v>0</v>
      </c>
      <c r="AK4" s="205">
        <f>(AG4+AI4+T4+N4)+(M4+S4+AD4+AE4)-(E4+AF4*C4*J4*W4)</f>
        <v>0</v>
      </c>
      <c r="AL4" s="143">
        <f>F.Dist.!L4</f>
        <v>0</v>
      </c>
      <c r="AM4" s="141">
        <f>F.Dist.!M4</f>
        <v>0</v>
      </c>
      <c r="AN4" s="141">
        <f>F.Dist.!N4</f>
        <v>0</v>
      </c>
      <c r="AO4" s="141">
        <f>F.Dist.!O4</f>
        <v>0</v>
      </c>
      <c r="AP4" s="143">
        <f>F.Dist.!R4</f>
        <v>0</v>
      </c>
      <c r="AQ4" s="141">
        <f>F.Dist.!S4</f>
        <v>1</v>
      </c>
      <c r="AR4" s="141">
        <f>F.Dist.!U4</f>
        <v>0</v>
      </c>
      <c r="AS4" s="141">
        <f>F.Dist.!V4</f>
        <v>0</v>
      </c>
      <c r="AT4" s="141">
        <f>F.Dist.!W4</f>
        <v>0</v>
      </c>
      <c r="AU4" s="143">
        <f>F.Dist.!Y4</f>
        <v>0</v>
      </c>
      <c r="AV4" s="141">
        <f>F.Dist.!Z4</f>
        <v>0</v>
      </c>
      <c r="AW4" s="141">
        <f>F.Dist.!AA4</f>
        <v>0</v>
      </c>
      <c r="AX4" s="142">
        <f>F.Dist.!AB4</f>
        <v>0</v>
      </c>
      <c r="AY4" s="141">
        <f>AG4*AL4+T4*AU4+AI4*AP4</f>
        <v>0</v>
      </c>
      <c r="AZ4" s="141">
        <f>AH4*AL4+AJ4*AP4+U4*AU4</f>
        <v>0</v>
      </c>
      <c r="BA4" s="149">
        <f>AZ4*F.EE.!T3</f>
        <v>0</v>
      </c>
      <c r="BB4" s="149">
        <f>(AZ4*F.EE.!AE3)</f>
        <v>0</v>
      </c>
      <c r="BC4" s="149">
        <f>(AZ4*F.EE.!AF3)</f>
        <v>0</v>
      </c>
      <c r="BD4" s="149">
        <f>(AZ4*F.EE.!AG3)</f>
        <v>0</v>
      </c>
      <c r="BE4" s="150">
        <f t="shared" ref="BE4:BE17" si="0">AY4-BA4-BB4*(28/44)-BC4-BD4*(14/46)</f>
        <v>0</v>
      </c>
      <c r="BF4" s="210">
        <f t="shared" ref="BF4:BF17" si="1">AZ4-BA4-BB4*(28/44)-BC4-BD4*(14/46)</f>
        <v>0</v>
      </c>
      <c r="BG4" s="152">
        <f t="shared" ref="BG4:BG17" si="2">(BE4+BA4+BC4+BB4*28/44+BD4*14/46)-AY4</f>
        <v>0</v>
      </c>
      <c r="BH4" s="216">
        <f>AG4*AM4+AI4*AQ4+T4*AV4</f>
        <v>0</v>
      </c>
      <c r="BI4" s="216">
        <f>AH4*AM4+AJ4*AQ4+U4*AV4</f>
        <v>0</v>
      </c>
      <c r="BJ4" s="216">
        <f>BI4+(BH4-BI4)*0.1</f>
        <v>0</v>
      </c>
      <c r="BK4" s="221">
        <f>BJ4*F.EE.!W3</f>
        <v>0</v>
      </c>
      <c r="BL4" s="221">
        <f>BJ4*F.EE.!AH3</f>
        <v>0</v>
      </c>
      <c r="BM4" s="221">
        <f>BJ4*F.EE.!AI3</f>
        <v>0</v>
      </c>
      <c r="BN4" s="221">
        <f>BJ4*F.EE.!AJ3</f>
        <v>0</v>
      </c>
      <c r="BO4" s="146">
        <f t="shared" ref="BO4:BO17" si="3">BH4-BK4-BL4*(28/44)-BM4-BN4*(14/46)</f>
        <v>0</v>
      </c>
      <c r="BP4" s="146">
        <f t="shared" ref="BP4:BP17" si="4">BJ4-BK4-BL4*(28/44)-BM4-BN4*(14/46)</f>
        <v>0</v>
      </c>
      <c r="BQ4" s="205">
        <f t="shared" ref="BQ4:BQ17" si="5">(BO4+BK4+BM4+BL4*28/44+BN4*14/46)-BH4</f>
        <v>0</v>
      </c>
      <c r="BR4" s="143">
        <f>F.Dist.!AD4</f>
        <v>1</v>
      </c>
      <c r="BS4" s="141">
        <f>F.Dist.!AE4</f>
        <v>0</v>
      </c>
      <c r="BT4" s="143">
        <f>F.Dist.!AF4</f>
        <v>1</v>
      </c>
      <c r="BU4" s="142">
        <f>F.Dist.!AG4</f>
        <v>0</v>
      </c>
      <c r="BV4" s="162">
        <f>BE4*BR4+AG4*AN4+AI4*AR4+T4*AW4</f>
        <v>0</v>
      </c>
      <c r="BW4" s="162">
        <f>BF4*BR4+AH4*AN4+AJ4*AR4+U4*AW4</f>
        <v>0</v>
      </c>
      <c r="BX4" s="163">
        <f>BW4*F.EE.!Z3</f>
        <v>0</v>
      </c>
      <c r="BY4" s="146">
        <f>BV4-BX4</f>
        <v>0</v>
      </c>
      <c r="BZ4" s="147">
        <f>BW4-BX4</f>
        <v>0</v>
      </c>
      <c r="CA4" s="227">
        <f>AI4*AS4+BO4*BT4</f>
        <v>0</v>
      </c>
      <c r="CB4" s="215">
        <f>AJ4*AS4+BP4*BT4</f>
        <v>0</v>
      </c>
      <c r="CC4" s="228">
        <f>CB4*F.EE.!AC3</f>
        <v>0</v>
      </c>
      <c r="CD4" s="229">
        <f>CA4-CC4</f>
        <v>0</v>
      </c>
      <c r="CE4" s="230">
        <f>CB4-CC4</f>
        <v>0</v>
      </c>
      <c r="CF4" s="233">
        <f>CD4+BY4+N4</f>
        <v>0</v>
      </c>
      <c r="CG4" s="231">
        <f>CE4+BZ4+O4</f>
        <v>0</v>
      </c>
      <c r="CH4" s="227">
        <f>T4*AX4+BO4*BU4+BE4*BS4+AI4*AT4+AG4*AO4</f>
        <v>0</v>
      </c>
      <c r="CI4" s="217">
        <f>U4*AX4+BP4*BU4+BF4*BS4+AJ4*AT4+AH4*AO4</f>
        <v>0</v>
      </c>
      <c r="CJ4" s="221">
        <f>CC4+BX4+BK4+BA4+AE4+AD4+S4+M4</f>
        <v>0</v>
      </c>
      <c r="CK4" s="221">
        <f>(BL4+BB4)*28/44</f>
        <v>0</v>
      </c>
      <c r="CL4" s="221">
        <f>(BM4+BC4)</f>
        <v>0</v>
      </c>
      <c r="CM4" s="226">
        <f t="shared" ref="CM4:CM17" si="6">(BN4+BD4)*14/46</f>
        <v>0</v>
      </c>
      <c r="CN4" s="226">
        <f>SUM(CJ4:CM4)</f>
        <v>0</v>
      </c>
      <c r="CO4" s="226">
        <f>CJ4*17/14</f>
        <v>0</v>
      </c>
      <c r="CP4" s="152">
        <f>(E4+(AF4*C4*J4*W4)-(CH4+CN4+CF4))</f>
        <v>0</v>
      </c>
    </row>
    <row r="5" spans="1:94" x14ac:dyDescent="0.25">
      <c r="A5" s="6" t="s">
        <v>71</v>
      </c>
      <c r="B5" s="2" t="s">
        <v>12</v>
      </c>
      <c r="C5" s="153">
        <f>E.Datos!E27</f>
        <v>0</v>
      </c>
      <c r="D5" s="180">
        <v>8.81</v>
      </c>
      <c r="E5" s="216">
        <f>C5*D5</f>
        <v>0</v>
      </c>
      <c r="F5" s="140">
        <f>F.Dist.!D5</f>
        <v>0.72077185017026102</v>
      </c>
      <c r="G5" s="181">
        <f>E5*F5</f>
        <v>0</v>
      </c>
      <c r="H5" s="144">
        <f>F.Dist.!E5</f>
        <v>0</v>
      </c>
      <c r="I5" s="140">
        <f>F.Dist.!F5</f>
        <v>0</v>
      </c>
      <c r="J5" s="181">
        <f>F.Dist.!G5</f>
        <v>1</v>
      </c>
      <c r="K5" s="140">
        <f>E5*H5</f>
        <v>0</v>
      </c>
      <c r="L5" s="140">
        <f>G5*H5</f>
        <v>0</v>
      </c>
      <c r="M5" s="145">
        <f>L5*F.EE.!F4</f>
        <v>0</v>
      </c>
      <c r="N5" s="146">
        <f>K5-M5</f>
        <v>0</v>
      </c>
      <c r="O5" s="147">
        <f>L5-M5</f>
        <v>0</v>
      </c>
      <c r="P5" s="148">
        <f t="shared" ref="P5:P17" si="7">(H5*G5)-(M5+O5)</f>
        <v>0</v>
      </c>
      <c r="Q5" s="144">
        <f>E5*I5</f>
        <v>0</v>
      </c>
      <c r="R5" s="140">
        <f>G5*I5</f>
        <v>0</v>
      </c>
      <c r="S5" s="145">
        <f>R5*F.EE.!I4</f>
        <v>0</v>
      </c>
      <c r="T5" s="146">
        <f>Q5-S5</f>
        <v>0</v>
      </c>
      <c r="U5" s="147">
        <f>R5-S5</f>
        <v>0</v>
      </c>
      <c r="V5" s="148">
        <f>T5+S5+N5+M5-(E5*H5+E5*I5)</f>
        <v>0</v>
      </c>
      <c r="W5" s="144">
        <f>F.Dist.!H5</f>
        <v>0</v>
      </c>
      <c r="X5" s="140">
        <f>F.Dist.!I5</f>
        <v>1</v>
      </c>
      <c r="Y5" s="140">
        <f>E5*J5*W5</f>
        <v>0</v>
      </c>
      <c r="Z5" s="216">
        <f>E5*J5*X5</f>
        <v>0</v>
      </c>
      <c r="AA5" s="216">
        <f>G5*J5*W5</f>
        <v>0</v>
      </c>
      <c r="AB5" s="218">
        <f>G5*J5*X5</f>
        <v>0</v>
      </c>
      <c r="AC5" s="161">
        <f>(AA5+AB5)-G5*J5</f>
        <v>0</v>
      </c>
      <c r="AD5" s="221">
        <f>AA5*F.EE.!M4</f>
        <v>0</v>
      </c>
      <c r="AE5" s="221">
        <f>AB5*F.EE.!Q4</f>
        <v>0</v>
      </c>
      <c r="AF5" s="151">
        <f>F.Dist.!J5</f>
        <v>0</v>
      </c>
      <c r="AG5" s="222">
        <f>(C5*AF5*J5*W5)+Y5-AD5</f>
        <v>0</v>
      </c>
      <c r="AH5" s="222">
        <f>(AA5-AD5)*(1-0.0067)</f>
        <v>0</v>
      </c>
      <c r="AI5" s="222">
        <f>Z5-AE5</f>
        <v>0</v>
      </c>
      <c r="AJ5" s="222">
        <f>AB5-AE5</f>
        <v>0</v>
      </c>
      <c r="AK5" s="205">
        <f>(AG5+AI5+T5+N5)+(M5+S5+AD5+AE5)-(E5+AF5*C5*J5*W5)</f>
        <v>0</v>
      </c>
      <c r="AL5" s="144">
        <f>F.Dist.!L5</f>
        <v>0</v>
      </c>
      <c r="AM5" s="140">
        <f>F.Dist.!M5</f>
        <v>0</v>
      </c>
      <c r="AN5" s="140">
        <f>F.Dist.!N5</f>
        <v>0</v>
      </c>
      <c r="AO5" s="140">
        <f>F.Dist.!O5</f>
        <v>0</v>
      </c>
      <c r="AP5" s="144">
        <f>F.Dist.!R5</f>
        <v>0</v>
      </c>
      <c r="AQ5" s="140">
        <f>F.Dist.!S5</f>
        <v>1</v>
      </c>
      <c r="AR5" s="140">
        <f>F.Dist.!U5</f>
        <v>0</v>
      </c>
      <c r="AS5" s="140">
        <f>F.Dist.!V5</f>
        <v>0</v>
      </c>
      <c r="AT5" s="140">
        <f>F.Dist.!W5</f>
        <v>0</v>
      </c>
      <c r="AU5" s="144">
        <f>F.Dist.!Y5</f>
        <v>0</v>
      </c>
      <c r="AV5" s="140">
        <f>F.Dist.!Z5</f>
        <v>0</v>
      </c>
      <c r="AW5" s="140">
        <f>F.Dist.!AA5</f>
        <v>0</v>
      </c>
      <c r="AX5" s="181">
        <f>F.Dist.!AB5</f>
        <v>0</v>
      </c>
      <c r="AY5" s="140">
        <f>AG5*AL5+T5*AU5+AI5*AP5</f>
        <v>0</v>
      </c>
      <c r="AZ5" s="140">
        <f>AH5*AL5+AJ5*AP5+U5*AU5</f>
        <v>0</v>
      </c>
      <c r="BA5" s="145">
        <f>AZ5*F.EE.!T4</f>
        <v>0</v>
      </c>
      <c r="BB5" s="145">
        <f>(AZ5*F.EE.!AE4)</f>
        <v>0</v>
      </c>
      <c r="BC5" s="145">
        <f>(AZ5*F.EE.!AF4)</f>
        <v>0</v>
      </c>
      <c r="BD5" s="145">
        <f>(AZ5*F.EE.!AG4)</f>
        <v>0</v>
      </c>
      <c r="BE5" s="146">
        <f t="shared" si="0"/>
        <v>0</v>
      </c>
      <c r="BF5" s="147">
        <f t="shared" si="1"/>
        <v>0</v>
      </c>
      <c r="BG5" s="152">
        <f t="shared" si="2"/>
        <v>0</v>
      </c>
      <c r="BH5" s="216">
        <f>AG5*AM5+AI5*AQ5+T5*AV5</f>
        <v>0</v>
      </c>
      <c r="BI5" s="216">
        <f>AH5*AM5+AJ5*AQ5+U5*AV5</f>
        <v>0</v>
      </c>
      <c r="BJ5" s="216">
        <f>BI5+(BH5-BI5)*0.1</f>
        <v>0</v>
      </c>
      <c r="BK5" s="221">
        <f>BJ5*F.EE.!W4</f>
        <v>0</v>
      </c>
      <c r="BL5" s="221">
        <f>BJ5*F.EE.!AH4</f>
        <v>0</v>
      </c>
      <c r="BM5" s="221">
        <f>BJ5*F.EE.!AI4</f>
        <v>0</v>
      </c>
      <c r="BN5" s="221">
        <f>BJ5*F.EE.!AJ4</f>
        <v>0</v>
      </c>
      <c r="BO5" s="146">
        <f t="shared" si="3"/>
        <v>0</v>
      </c>
      <c r="BP5" s="146">
        <f t="shared" si="4"/>
        <v>0</v>
      </c>
      <c r="BQ5" s="205">
        <f t="shared" si="5"/>
        <v>0</v>
      </c>
      <c r="BR5" s="144">
        <f>F.Dist.!AD5</f>
        <v>1</v>
      </c>
      <c r="BS5" s="140">
        <f>F.Dist.!AE5</f>
        <v>0</v>
      </c>
      <c r="BT5" s="144">
        <f>F.Dist.!AF5</f>
        <v>1</v>
      </c>
      <c r="BU5" s="181">
        <f>F.Dist.!AG5</f>
        <v>0</v>
      </c>
      <c r="BV5" s="162">
        <f>BE5*BR5+AG5*AN5+AI5*AR5+T5*AW5</f>
        <v>0</v>
      </c>
      <c r="BW5" s="162">
        <f>BF5*BR5+AH5*AN5+AJ5*AR5+U5*AW5</f>
        <v>0</v>
      </c>
      <c r="BX5" s="163">
        <f>BW5*F.EE.!Z4</f>
        <v>0</v>
      </c>
      <c r="BY5" s="146">
        <f>BV5-BX5</f>
        <v>0</v>
      </c>
      <c r="BZ5" s="147">
        <f>BW5-BX5</f>
        <v>0</v>
      </c>
      <c r="CA5" s="225">
        <f>AI5*AS5+BO5*BT5</f>
        <v>0</v>
      </c>
      <c r="CB5" s="216">
        <f>AJ5*AS5+BP5*BT5</f>
        <v>0</v>
      </c>
      <c r="CC5" s="224">
        <f>CB5*F.EE.!AC4</f>
        <v>0</v>
      </c>
      <c r="CD5" s="222">
        <f>CA5-CC5</f>
        <v>0</v>
      </c>
      <c r="CE5" s="231">
        <f>CB5-CC5</f>
        <v>0</v>
      </c>
      <c r="CF5" s="233">
        <f>CD5+BY5+N5</f>
        <v>0</v>
      </c>
      <c r="CG5" s="231">
        <f>CE5+BZ5+O5</f>
        <v>0</v>
      </c>
      <c r="CH5" s="225">
        <f>T5*AX5+BO5*BU5+BE5*BS5+AI5*AT5+AG5*AO5</f>
        <v>0</v>
      </c>
      <c r="CI5" s="218">
        <f>U5*AX5+BP5*BU5+BF5*BS5+AJ5*AT5+AH5*AO5</f>
        <v>0</v>
      </c>
      <c r="CJ5" s="221">
        <f>CC5+BX5+BK5+BA5+AE5+AD5+S5+M5</f>
        <v>0</v>
      </c>
      <c r="CK5" s="221">
        <f>(BL5+BB5)*28/44</f>
        <v>0</v>
      </c>
      <c r="CL5" s="221">
        <f>(BM5+BC5)</f>
        <v>0</v>
      </c>
      <c r="CM5" s="226">
        <f t="shared" si="6"/>
        <v>0</v>
      </c>
      <c r="CN5" s="226">
        <f>SUM(CJ5:CM5)</f>
        <v>0</v>
      </c>
      <c r="CO5" s="226">
        <f>CJ5*17/14</f>
        <v>0</v>
      </c>
      <c r="CP5" s="152">
        <f>(E5+(AF5*C5*J5*W5)-(CH5+CN5+CF5))</f>
        <v>0</v>
      </c>
    </row>
    <row r="6" spans="1:94" x14ac:dyDescent="0.25">
      <c r="A6" s="6" t="s">
        <v>71</v>
      </c>
      <c r="B6" s="2" t="s">
        <v>11</v>
      </c>
      <c r="C6" s="153">
        <f>E.Datos!E29</f>
        <v>0</v>
      </c>
      <c r="D6" s="180">
        <v>10.72</v>
      </c>
      <c r="E6" s="216">
        <f t="shared" ref="E6:E17" si="8">C6*D6</f>
        <v>0</v>
      </c>
      <c r="F6" s="140">
        <f>F.Dist.!D6</f>
        <v>0.72108208955223885</v>
      </c>
      <c r="G6" s="181">
        <f t="shared" ref="G6:G17" si="9">E6*F6</f>
        <v>0</v>
      </c>
      <c r="H6" s="144">
        <f>F.Dist.!E6</f>
        <v>0</v>
      </c>
      <c r="I6" s="140">
        <f>F.Dist.!F6</f>
        <v>0</v>
      </c>
      <c r="J6" s="181">
        <f>F.Dist.!G6</f>
        <v>1</v>
      </c>
      <c r="K6" s="140">
        <f t="shared" ref="K6:K17" si="10">E6*H6</f>
        <v>0</v>
      </c>
      <c r="L6" s="140">
        <f t="shared" ref="L6:L17" si="11">G6*H6</f>
        <v>0</v>
      </c>
      <c r="M6" s="145">
        <f>L6*F.EE.!F5</f>
        <v>0</v>
      </c>
      <c r="N6" s="146">
        <f t="shared" ref="N6:N17" si="12">K6-M6</f>
        <v>0</v>
      </c>
      <c r="O6" s="147">
        <f t="shared" ref="O6:O17" si="13">L6-M6</f>
        <v>0</v>
      </c>
      <c r="P6" s="148">
        <f>(H6*G6)-(M6+O6)</f>
        <v>0</v>
      </c>
      <c r="Q6" s="144">
        <f t="shared" ref="Q6:Q17" si="14">E6*I6</f>
        <v>0</v>
      </c>
      <c r="R6" s="140">
        <f t="shared" ref="R6:R17" si="15">G6*I6</f>
        <v>0</v>
      </c>
      <c r="S6" s="145">
        <f>R6*F.EE.!I5</f>
        <v>0</v>
      </c>
      <c r="T6" s="146">
        <f t="shared" ref="T6:T17" si="16">Q6-S6</f>
        <v>0</v>
      </c>
      <c r="U6" s="147">
        <f t="shared" ref="U6:U17" si="17">R6-S6</f>
        <v>0</v>
      </c>
      <c r="V6" s="148">
        <f t="shared" ref="V6:V17" si="18">T6+S6+N6+M6-(E6*H6+E6*I6)</f>
        <v>0</v>
      </c>
      <c r="W6" s="144">
        <f>F.Dist.!H6</f>
        <v>0</v>
      </c>
      <c r="X6" s="140">
        <f>F.Dist.!I6</f>
        <v>1</v>
      </c>
      <c r="Y6" s="140">
        <f t="shared" ref="Y6:Y17" si="19">E6*J6*W6</f>
        <v>0</v>
      </c>
      <c r="Z6" s="216">
        <f t="shared" ref="Z6:Z17" si="20">E6*J6*X6</f>
        <v>0</v>
      </c>
      <c r="AA6" s="216">
        <f t="shared" ref="AA6:AA17" si="21">G6*J6*W6</f>
        <v>0</v>
      </c>
      <c r="AB6" s="218">
        <f t="shared" ref="AB6:AB17" si="22">G6*J6*X6</f>
        <v>0</v>
      </c>
      <c r="AC6" s="161">
        <f t="shared" ref="AC6:AC17" si="23">(AA6+AB6)-G6*J6</f>
        <v>0</v>
      </c>
      <c r="AD6" s="221">
        <f>AA6*F.EE.!M5</f>
        <v>0</v>
      </c>
      <c r="AE6" s="221">
        <f>AB6*F.EE.!Q5</f>
        <v>0</v>
      </c>
      <c r="AF6" s="151">
        <f>F.Dist.!J6</f>
        <v>0</v>
      </c>
      <c r="AG6" s="222">
        <f t="shared" ref="AG6:AG17" si="24">(C6*AF6*J6*W6)+Y6-AD6</f>
        <v>0</v>
      </c>
      <c r="AH6" s="222">
        <f t="shared" ref="AH6:AH17" si="25">(AA6-AD6)*(1-0.0067)</f>
        <v>0</v>
      </c>
      <c r="AI6" s="222">
        <f t="shared" ref="AI6:AI17" si="26">Z6-AE6</f>
        <v>0</v>
      </c>
      <c r="AJ6" s="222">
        <f t="shared" ref="AJ6:AJ17" si="27">AB6-AE6</f>
        <v>0</v>
      </c>
      <c r="AK6" s="205">
        <f t="shared" ref="AK6:AK17" si="28">(AG6+AI6+T6+N6)+(M6+S6+AD6+AE6)-(E6+AF6*C6*J6*W6)</f>
        <v>0</v>
      </c>
      <c r="AL6" s="144">
        <f>F.Dist.!L6</f>
        <v>0</v>
      </c>
      <c r="AM6" s="140">
        <f>F.Dist.!M6</f>
        <v>0</v>
      </c>
      <c r="AN6" s="140">
        <f>F.Dist.!N6</f>
        <v>0</v>
      </c>
      <c r="AO6" s="140">
        <f>F.Dist.!O6</f>
        <v>0</v>
      </c>
      <c r="AP6" s="144">
        <f>F.Dist.!R6</f>
        <v>0</v>
      </c>
      <c r="AQ6" s="140">
        <f>F.Dist.!S6</f>
        <v>1</v>
      </c>
      <c r="AR6" s="140">
        <f>F.Dist.!U6</f>
        <v>0</v>
      </c>
      <c r="AS6" s="140">
        <f>F.Dist.!V6</f>
        <v>0</v>
      </c>
      <c r="AT6" s="140">
        <f>F.Dist.!W6</f>
        <v>0</v>
      </c>
      <c r="AU6" s="144">
        <f>F.Dist.!Y6</f>
        <v>0</v>
      </c>
      <c r="AV6" s="140">
        <f>F.Dist.!Z6</f>
        <v>0</v>
      </c>
      <c r="AW6" s="140">
        <f>F.Dist.!AA6</f>
        <v>0</v>
      </c>
      <c r="AX6" s="181">
        <f>F.Dist.!AB6</f>
        <v>0</v>
      </c>
      <c r="AY6" s="140">
        <f t="shared" ref="AY6:AY17" si="29">AG6*AL6+T6*AU6+AI6*AP6</f>
        <v>0</v>
      </c>
      <c r="AZ6" s="140">
        <f t="shared" ref="AZ6:AZ17" si="30">AH6*AL6+AJ6*AP6+U6*AU6</f>
        <v>0</v>
      </c>
      <c r="BA6" s="145">
        <f>AZ6*F.EE.!T5</f>
        <v>0</v>
      </c>
      <c r="BB6" s="145">
        <f>(AZ6*F.EE.!AE5)</f>
        <v>0</v>
      </c>
      <c r="BC6" s="145">
        <f>(AZ6*F.EE.!AF5)</f>
        <v>0</v>
      </c>
      <c r="BD6" s="145">
        <f>(AZ6*F.EE.!AG5)</f>
        <v>0</v>
      </c>
      <c r="BE6" s="146">
        <f t="shared" si="0"/>
        <v>0</v>
      </c>
      <c r="BF6" s="147">
        <f t="shared" si="1"/>
        <v>0</v>
      </c>
      <c r="BG6" s="152">
        <f t="shared" si="2"/>
        <v>0</v>
      </c>
      <c r="BH6" s="216">
        <f t="shared" ref="BH6:BH17" si="31">AG6*AM6+AI6*AQ6+T6*AV6</f>
        <v>0</v>
      </c>
      <c r="BI6" s="216">
        <f t="shared" ref="BI6:BI17" si="32">AH6*AM6+AJ6*AQ6+U6*AV6</f>
        <v>0</v>
      </c>
      <c r="BJ6" s="216">
        <f t="shared" ref="BJ6:BJ17" si="33">BI6+(BH6-BI6)*0.1</f>
        <v>0</v>
      </c>
      <c r="BK6" s="221">
        <f>BJ6*F.EE.!W5</f>
        <v>0</v>
      </c>
      <c r="BL6" s="221">
        <f>BJ6*F.EE.!AH5</f>
        <v>0</v>
      </c>
      <c r="BM6" s="221">
        <f>BJ6*F.EE.!AI5</f>
        <v>0</v>
      </c>
      <c r="BN6" s="221">
        <f>BJ6*F.EE.!AJ5</f>
        <v>0</v>
      </c>
      <c r="BO6" s="146">
        <f t="shared" si="3"/>
        <v>0</v>
      </c>
      <c r="BP6" s="146">
        <f t="shared" si="4"/>
        <v>0</v>
      </c>
      <c r="BQ6" s="205">
        <f t="shared" si="5"/>
        <v>0</v>
      </c>
      <c r="BR6" s="144">
        <f>F.Dist.!AD6</f>
        <v>1</v>
      </c>
      <c r="BS6" s="140">
        <f>F.Dist.!AE6</f>
        <v>0</v>
      </c>
      <c r="BT6" s="144">
        <f>F.Dist.!AF6</f>
        <v>1</v>
      </c>
      <c r="BU6" s="181">
        <f>F.Dist.!AG6</f>
        <v>0</v>
      </c>
      <c r="BV6" s="162">
        <f t="shared" ref="BV6:BV17" si="34">BE6*BR6+AG6*AN6+AI6*AR6+T6*AW6</f>
        <v>0</v>
      </c>
      <c r="BW6" s="162">
        <f t="shared" ref="BW6:BW17" si="35">BF6*BR6+AH6*AN6+AJ6*AR6+U6*AW6</f>
        <v>0</v>
      </c>
      <c r="BX6" s="163">
        <f>BW6*F.EE.!Z5</f>
        <v>0</v>
      </c>
      <c r="BY6" s="146">
        <f>BV6-BX6</f>
        <v>0</v>
      </c>
      <c r="BZ6" s="147">
        <f t="shared" ref="BZ6:BZ17" si="36">BW6-BX6</f>
        <v>0</v>
      </c>
      <c r="CA6" s="225">
        <f t="shared" ref="CA6:CA17" si="37">AI6*AS6+BO6*BT6</f>
        <v>0</v>
      </c>
      <c r="CB6" s="216">
        <f t="shared" ref="CB6:CB17" si="38">AJ6*AS6+BP6*BT6</f>
        <v>0</v>
      </c>
      <c r="CC6" s="224">
        <f>CB6*F.EE.!AC5</f>
        <v>0</v>
      </c>
      <c r="CD6" s="222">
        <f t="shared" ref="CD6:CD17" si="39">CA6-CC6</f>
        <v>0</v>
      </c>
      <c r="CE6" s="231">
        <f t="shared" ref="CE6:CE17" si="40">CB6-CC6</f>
        <v>0</v>
      </c>
      <c r="CF6" s="233">
        <f>CD6+BY6+N6</f>
        <v>0</v>
      </c>
      <c r="CG6" s="231">
        <f t="shared" ref="CG6:CG17" si="41">CE6+BZ6+O6</f>
        <v>0</v>
      </c>
      <c r="CH6" s="225">
        <f t="shared" ref="CH6:CH17" si="42">T6*AX6+BO6*BU6+BE6*BS6+AI6*AT6+AG6*AO6</f>
        <v>0</v>
      </c>
      <c r="CI6" s="218">
        <f t="shared" ref="CI6:CI17" si="43">U6*AX6+BP6*BU6+BF6*BS6+AJ6*AT6+AH6*AO6</f>
        <v>0</v>
      </c>
      <c r="CJ6" s="221">
        <f t="shared" ref="CJ6:CJ17" si="44">CC6+BX6+BK6+BA6+AE6+AD6+S6+M6</f>
        <v>0</v>
      </c>
      <c r="CK6" s="221">
        <f t="shared" ref="CK6:CK17" si="45">(BL6+BB6)*28/44</f>
        <v>0</v>
      </c>
      <c r="CL6" s="221">
        <f t="shared" ref="CL6:CL17" si="46">(BM6+BC6)</f>
        <v>0</v>
      </c>
      <c r="CM6" s="226">
        <f t="shared" si="6"/>
        <v>0</v>
      </c>
      <c r="CN6" s="226">
        <f t="shared" ref="CN6:CN18" si="47">SUM(CJ6:CM6)</f>
        <v>0</v>
      </c>
      <c r="CO6" s="226">
        <f t="shared" ref="CO6:CO17" si="48">CJ6*17/14</f>
        <v>0</v>
      </c>
      <c r="CP6" s="152">
        <f t="shared" ref="CP6:CP17" si="49">(E6+(AF6*C6*J6*W6)-(CH6+CN6+CF6))</f>
        <v>0</v>
      </c>
    </row>
    <row r="7" spans="1:94" x14ac:dyDescent="0.25">
      <c r="A7" s="6" t="s">
        <v>71</v>
      </c>
      <c r="B7" s="2" t="s">
        <v>10</v>
      </c>
      <c r="C7" s="153">
        <f>E.Datos!E31</f>
        <v>0</v>
      </c>
      <c r="D7" s="180">
        <v>11.68</v>
      </c>
      <c r="E7" s="216">
        <f t="shared" si="8"/>
        <v>0</v>
      </c>
      <c r="F7" s="140">
        <f>F.Dist.!D7</f>
        <v>0.72003424657534254</v>
      </c>
      <c r="G7" s="181">
        <f t="shared" si="9"/>
        <v>0</v>
      </c>
      <c r="H7" s="144">
        <f>F.Dist.!E7</f>
        <v>0</v>
      </c>
      <c r="I7" s="140">
        <f>F.Dist.!F7</f>
        <v>0</v>
      </c>
      <c r="J7" s="181">
        <f>F.Dist.!G7</f>
        <v>1</v>
      </c>
      <c r="K7" s="140">
        <f t="shared" si="10"/>
        <v>0</v>
      </c>
      <c r="L7" s="140">
        <f t="shared" si="11"/>
        <v>0</v>
      </c>
      <c r="M7" s="145">
        <f>L7*F.EE.!F6</f>
        <v>0</v>
      </c>
      <c r="N7" s="146">
        <f t="shared" si="12"/>
        <v>0</v>
      </c>
      <c r="O7" s="147">
        <f t="shared" si="13"/>
        <v>0</v>
      </c>
      <c r="P7" s="148">
        <f>(H7*G7)-(M7+O7)</f>
        <v>0</v>
      </c>
      <c r="Q7" s="144">
        <f t="shared" si="14"/>
        <v>0</v>
      </c>
      <c r="R7" s="140">
        <f t="shared" si="15"/>
        <v>0</v>
      </c>
      <c r="S7" s="145">
        <f>R7*F.EE.!I6</f>
        <v>0</v>
      </c>
      <c r="T7" s="146">
        <f t="shared" si="16"/>
        <v>0</v>
      </c>
      <c r="U7" s="147">
        <f t="shared" si="17"/>
        <v>0</v>
      </c>
      <c r="V7" s="148">
        <f>T7+S7+N7+M7-(E7*H7+E7*I7)</f>
        <v>0</v>
      </c>
      <c r="W7" s="144">
        <f>F.Dist.!H7</f>
        <v>0</v>
      </c>
      <c r="X7" s="140">
        <f>F.Dist.!I7</f>
        <v>1</v>
      </c>
      <c r="Y7" s="140">
        <f t="shared" si="19"/>
        <v>0</v>
      </c>
      <c r="Z7" s="216">
        <f t="shared" si="20"/>
        <v>0</v>
      </c>
      <c r="AA7" s="216">
        <f t="shared" si="21"/>
        <v>0</v>
      </c>
      <c r="AB7" s="218">
        <f t="shared" si="22"/>
        <v>0</v>
      </c>
      <c r="AC7" s="161">
        <f t="shared" si="23"/>
        <v>0</v>
      </c>
      <c r="AD7" s="221">
        <f>AA7*F.EE.!M6</f>
        <v>0</v>
      </c>
      <c r="AE7" s="221">
        <f>AB7*F.EE.!Q6</f>
        <v>0</v>
      </c>
      <c r="AF7" s="151">
        <f>F.Dist.!J7</f>
        <v>0</v>
      </c>
      <c r="AG7" s="222">
        <f t="shared" si="24"/>
        <v>0</v>
      </c>
      <c r="AH7" s="222">
        <f t="shared" si="25"/>
        <v>0</v>
      </c>
      <c r="AI7" s="222">
        <f t="shared" si="26"/>
        <v>0</v>
      </c>
      <c r="AJ7" s="222">
        <f t="shared" si="27"/>
        <v>0</v>
      </c>
      <c r="AK7" s="205">
        <f t="shared" si="28"/>
        <v>0</v>
      </c>
      <c r="AL7" s="144">
        <f>F.Dist.!L7</f>
        <v>0</v>
      </c>
      <c r="AM7" s="140">
        <f>F.Dist.!M7</f>
        <v>0</v>
      </c>
      <c r="AN7" s="140">
        <f>F.Dist.!N7</f>
        <v>0</v>
      </c>
      <c r="AO7" s="140">
        <f>F.Dist.!O7</f>
        <v>0</v>
      </c>
      <c r="AP7" s="144">
        <f>F.Dist.!R7</f>
        <v>0</v>
      </c>
      <c r="AQ7" s="140">
        <f>F.Dist.!S7</f>
        <v>1</v>
      </c>
      <c r="AR7" s="140">
        <f>F.Dist.!U7</f>
        <v>0</v>
      </c>
      <c r="AS7" s="140">
        <f>F.Dist.!V7</f>
        <v>0</v>
      </c>
      <c r="AT7" s="140">
        <f>F.Dist.!W7</f>
        <v>0</v>
      </c>
      <c r="AU7" s="144">
        <f>F.Dist.!Y7</f>
        <v>0</v>
      </c>
      <c r="AV7" s="140">
        <f>F.Dist.!Z7</f>
        <v>0</v>
      </c>
      <c r="AW7" s="140">
        <f>F.Dist.!AA7</f>
        <v>0</v>
      </c>
      <c r="AX7" s="181">
        <f>F.Dist.!AB7</f>
        <v>0</v>
      </c>
      <c r="AY7" s="140">
        <f t="shared" si="29"/>
        <v>0</v>
      </c>
      <c r="AZ7" s="140">
        <f t="shared" si="30"/>
        <v>0</v>
      </c>
      <c r="BA7" s="145">
        <f>AZ7*F.EE.!T6</f>
        <v>0</v>
      </c>
      <c r="BB7" s="145">
        <f>(AZ7*F.EE.!AE6)</f>
        <v>0</v>
      </c>
      <c r="BC7" s="145">
        <f>(AZ7*F.EE.!AF6)</f>
        <v>0</v>
      </c>
      <c r="BD7" s="145">
        <f>(AZ7*F.EE.!AG6)</f>
        <v>0</v>
      </c>
      <c r="BE7" s="146">
        <f t="shared" si="0"/>
        <v>0</v>
      </c>
      <c r="BF7" s="147">
        <f t="shared" si="1"/>
        <v>0</v>
      </c>
      <c r="BG7" s="152">
        <f t="shared" si="2"/>
        <v>0</v>
      </c>
      <c r="BH7" s="216">
        <f t="shared" si="31"/>
        <v>0</v>
      </c>
      <c r="BI7" s="216">
        <f t="shared" si="32"/>
        <v>0</v>
      </c>
      <c r="BJ7" s="216">
        <f t="shared" si="33"/>
        <v>0</v>
      </c>
      <c r="BK7" s="221">
        <f>BJ7*F.EE.!W6</f>
        <v>0</v>
      </c>
      <c r="BL7" s="221">
        <f>BJ7*F.EE.!AH6</f>
        <v>0</v>
      </c>
      <c r="BM7" s="221">
        <f>BJ7*F.EE.!AI6</f>
        <v>0</v>
      </c>
      <c r="BN7" s="221">
        <f>BJ7*F.EE.!AJ6</f>
        <v>0</v>
      </c>
      <c r="BO7" s="146">
        <f t="shared" si="3"/>
        <v>0</v>
      </c>
      <c r="BP7" s="146">
        <f t="shared" si="4"/>
        <v>0</v>
      </c>
      <c r="BQ7" s="205">
        <f t="shared" si="5"/>
        <v>0</v>
      </c>
      <c r="BR7" s="144">
        <f>F.Dist.!AD7</f>
        <v>1</v>
      </c>
      <c r="BS7" s="140">
        <f>F.Dist.!AE7</f>
        <v>0</v>
      </c>
      <c r="BT7" s="144">
        <f>F.Dist.!AF7</f>
        <v>1</v>
      </c>
      <c r="BU7" s="181">
        <f>F.Dist.!AG7</f>
        <v>0</v>
      </c>
      <c r="BV7" s="162">
        <f>BE7*BR7+AG7*AN7+AI7*AR7+T7*AW7</f>
        <v>0</v>
      </c>
      <c r="BW7" s="162">
        <f t="shared" si="35"/>
        <v>0</v>
      </c>
      <c r="BX7" s="163">
        <f>BW7*F.EE.!Z6</f>
        <v>0</v>
      </c>
      <c r="BY7" s="146">
        <f t="shared" ref="BY7:BY17" si="50">BV7-BX7</f>
        <v>0</v>
      </c>
      <c r="BZ7" s="147">
        <f t="shared" si="36"/>
        <v>0</v>
      </c>
      <c r="CA7" s="225">
        <f t="shared" si="37"/>
        <v>0</v>
      </c>
      <c r="CB7" s="216">
        <f t="shared" si="38"/>
        <v>0</v>
      </c>
      <c r="CC7" s="224">
        <f>CB7*F.EE.!AC6</f>
        <v>0</v>
      </c>
      <c r="CD7" s="222">
        <f t="shared" si="39"/>
        <v>0</v>
      </c>
      <c r="CE7" s="231">
        <f t="shared" si="40"/>
        <v>0</v>
      </c>
      <c r="CF7" s="233">
        <f t="shared" ref="CF7:CG18" si="51">CD7+BY7+N7</f>
        <v>0</v>
      </c>
      <c r="CG7" s="231">
        <f t="shared" si="41"/>
        <v>0</v>
      </c>
      <c r="CH7" s="225">
        <f t="shared" si="42"/>
        <v>0</v>
      </c>
      <c r="CI7" s="218">
        <f t="shared" si="43"/>
        <v>0</v>
      </c>
      <c r="CJ7" s="221">
        <f t="shared" si="44"/>
        <v>0</v>
      </c>
      <c r="CK7" s="221">
        <f t="shared" si="45"/>
        <v>0</v>
      </c>
      <c r="CL7" s="221">
        <f t="shared" si="46"/>
        <v>0</v>
      </c>
      <c r="CM7" s="226">
        <f t="shared" si="6"/>
        <v>0</v>
      </c>
      <c r="CN7" s="226">
        <f t="shared" si="47"/>
        <v>0</v>
      </c>
      <c r="CO7" s="226">
        <f t="shared" si="48"/>
        <v>0</v>
      </c>
      <c r="CP7" s="152">
        <f t="shared" si="49"/>
        <v>0</v>
      </c>
    </row>
    <row r="8" spans="1:94" x14ac:dyDescent="0.25">
      <c r="A8" s="6" t="s">
        <v>71</v>
      </c>
      <c r="B8" s="2" t="s">
        <v>9</v>
      </c>
      <c r="C8" s="153">
        <f>E.Datos!E33</f>
        <v>0</v>
      </c>
      <c r="D8" s="180">
        <v>12.06</v>
      </c>
      <c r="E8" s="216">
        <f t="shared" si="8"/>
        <v>0</v>
      </c>
      <c r="F8" s="140">
        <f>F.Dist.!D8</f>
        <v>0.70232172470978449</v>
      </c>
      <c r="G8" s="181">
        <f t="shared" si="9"/>
        <v>0</v>
      </c>
      <c r="H8" s="144">
        <f>F.Dist.!E8</f>
        <v>0</v>
      </c>
      <c r="I8" s="140">
        <f>F.Dist.!F8</f>
        <v>0</v>
      </c>
      <c r="J8" s="181">
        <f>F.Dist.!G8</f>
        <v>1</v>
      </c>
      <c r="K8" s="140">
        <f t="shared" si="10"/>
        <v>0</v>
      </c>
      <c r="L8" s="140">
        <f t="shared" si="11"/>
        <v>0</v>
      </c>
      <c r="M8" s="145">
        <f>L8*F.EE.!F7</f>
        <v>0</v>
      </c>
      <c r="N8" s="146">
        <f t="shared" si="12"/>
        <v>0</v>
      </c>
      <c r="O8" s="147">
        <f t="shared" si="13"/>
        <v>0</v>
      </c>
      <c r="P8" s="148">
        <f t="shared" si="7"/>
        <v>0</v>
      </c>
      <c r="Q8" s="144">
        <f t="shared" si="14"/>
        <v>0</v>
      </c>
      <c r="R8" s="140">
        <f t="shared" si="15"/>
        <v>0</v>
      </c>
      <c r="S8" s="145">
        <f>R8*F.EE.!I7</f>
        <v>0</v>
      </c>
      <c r="T8" s="146">
        <f t="shared" si="16"/>
        <v>0</v>
      </c>
      <c r="U8" s="147">
        <f t="shared" si="17"/>
        <v>0</v>
      </c>
      <c r="V8" s="148">
        <f t="shared" si="18"/>
        <v>0</v>
      </c>
      <c r="W8" s="144">
        <f>F.Dist.!H8</f>
        <v>0</v>
      </c>
      <c r="X8" s="140">
        <f>F.Dist.!I8</f>
        <v>1</v>
      </c>
      <c r="Y8" s="140">
        <f>E8*J8*W8</f>
        <v>0</v>
      </c>
      <c r="Z8" s="216">
        <f t="shared" si="20"/>
        <v>0</v>
      </c>
      <c r="AA8" s="216">
        <f t="shared" si="21"/>
        <v>0</v>
      </c>
      <c r="AB8" s="218">
        <f t="shared" si="22"/>
        <v>0</v>
      </c>
      <c r="AC8" s="161">
        <f>(AA8+AB8)-G8*J8</f>
        <v>0</v>
      </c>
      <c r="AD8" s="221">
        <f>AA8*F.EE.!M7</f>
        <v>0</v>
      </c>
      <c r="AE8" s="221">
        <f>AB8*F.EE.!Q7</f>
        <v>0</v>
      </c>
      <c r="AF8" s="151">
        <f>F.Dist.!J8</f>
        <v>0</v>
      </c>
      <c r="AG8" s="222">
        <f t="shared" si="24"/>
        <v>0</v>
      </c>
      <c r="AH8" s="222">
        <f t="shared" si="25"/>
        <v>0</v>
      </c>
      <c r="AI8" s="222">
        <f t="shared" si="26"/>
        <v>0</v>
      </c>
      <c r="AJ8" s="222">
        <f t="shared" si="27"/>
        <v>0</v>
      </c>
      <c r="AK8" s="205">
        <f t="shared" si="28"/>
        <v>0</v>
      </c>
      <c r="AL8" s="144">
        <f>F.Dist.!L8</f>
        <v>0</v>
      </c>
      <c r="AM8" s="140">
        <f>F.Dist.!M8</f>
        <v>0</v>
      </c>
      <c r="AN8" s="140">
        <f>F.Dist.!N8</f>
        <v>0</v>
      </c>
      <c r="AO8" s="140">
        <f>F.Dist.!O8</f>
        <v>0</v>
      </c>
      <c r="AP8" s="144">
        <f>F.Dist.!R8</f>
        <v>0</v>
      </c>
      <c r="AQ8" s="140">
        <f>F.Dist.!S8</f>
        <v>1</v>
      </c>
      <c r="AR8" s="140">
        <f>F.Dist.!U8</f>
        <v>0</v>
      </c>
      <c r="AS8" s="140">
        <f>F.Dist.!V8</f>
        <v>0</v>
      </c>
      <c r="AT8" s="140">
        <f>F.Dist.!W8</f>
        <v>0</v>
      </c>
      <c r="AU8" s="144">
        <f>F.Dist.!Y8</f>
        <v>0</v>
      </c>
      <c r="AV8" s="140">
        <f>F.Dist.!Z8</f>
        <v>0</v>
      </c>
      <c r="AW8" s="140">
        <f>F.Dist.!AA8</f>
        <v>0</v>
      </c>
      <c r="AX8" s="181">
        <f>F.Dist.!AB8</f>
        <v>0</v>
      </c>
      <c r="AY8" s="140">
        <f t="shared" si="29"/>
        <v>0</v>
      </c>
      <c r="AZ8" s="140">
        <f t="shared" si="30"/>
        <v>0</v>
      </c>
      <c r="BA8" s="145">
        <f>AZ8*F.EE.!T7</f>
        <v>0</v>
      </c>
      <c r="BB8" s="145">
        <f>(AZ8*F.EE.!AE7)</f>
        <v>0</v>
      </c>
      <c r="BC8" s="145">
        <f>(AZ8*F.EE.!AF7)</f>
        <v>0</v>
      </c>
      <c r="BD8" s="145">
        <f>(AZ8*F.EE.!AG7)</f>
        <v>0</v>
      </c>
      <c r="BE8" s="146">
        <f t="shared" si="0"/>
        <v>0</v>
      </c>
      <c r="BF8" s="147">
        <f t="shared" si="1"/>
        <v>0</v>
      </c>
      <c r="BG8" s="152">
        <f t="shared" si="2"/>
        <v>0</v>
      </c>
      <c r="BH8" s="216">
        <f t="shared" si="31"/>
        <v>0</v>
      </c>
      <c r="BI8" s="216">
        <f t="shared" si="32"/>
        <v>0</v>
      </c>
      <c r="BJ8" s="216">
        <f t="shared" si="33"/>
        <v>0</v>
      </c>
      <c r="BK8" s="221">
        <f>BJ8*F.EE.!W7</f>
        <v>0</v>
      </c>
      <c r="BL8" s="221">
        <f>BJ8*F.EE.!AH7</f>
        <v>0</v>
      </c>
      <c r="BM8" s="221">
        <f>BJ8*F.EE.!AI7</f>
        <v>0</v>
      </c>
      <c r="BN8" s="221">
        <f>BJ8*F.EE.!AJ7</f>
        <v>0</v>
      </c>
      <c r="BO8" s="146">
        <f t="shared" si="3"/>
        <v>0</v>
      </c>
      <c r="BP8" s="146">
        <f t="shared" si="4"/>
        <v>0</v>
      </c>
      <c r="BQ8" s="205">
        <f t="shared" si="5"/>
        <v>0</v>
      </c>
      <c r="BR8" s="144">
        <f>F.Dist.!AD8</f>
        <v>1</v>
      </c>
      <c r="BS8" s="140">
        <f>F.Dist.!AE8</f>
        <v>0</v>
      </c>
      <c r="BT8" s="144">
        <f>F.Dist.!AF8</f>
        <v>1</v>
      </c>
      <c r="BU8" s="181">
        <f>F.Dist.!AG8</f>
        <v>0</v>
      </c>
      <c r="BV8" s="162">
        <f t="shared" si="34"/>
        <v>0</v>
      </c>
      <c r="BW8" s="162">
        <f t="shared" si="35"/>
        <v>0</v>
      </c>
      <c r="BX8" s="163">
        <f>BW8*F.EE.!Z7</f>
        <v>0</v>
      </c>
      <c r="BY8" s="146">
        <f t="shared" si="50"/>
        <v>0</v>
      </c>
      <c r="BZ8" s="147">
        <f t="shared" si="36"/>
        <v>0</v>
      </c>
      <c r="CA8" s="225">
        <f t="shared" si="37"/>
        <v>0</v>
      </c>
      <c r="CB8" s="216">
        <f t="shared" si="38"/>
        <v>0</v>
      </c>
      <c r="CC8" s="224">
        <f>CB8*F.EE.!AC7</f>
        <v>0</v>
      </c>
      <c r="CD8" s="222">
        <f t="shared" si="39"/>
        <v>0</v>
      </c>
      <c r="CE8" s="231">
        <f t="shared" si="40"/>
        <v>0</v>
      </c>
      <c r="CF8" s="233">
        <f t="shared" si="51"/>
        <v>0</v>
      </c>
      <c r="CG8" s="231">
        <f t="shared" si="41"/>
        <v>0</v>
      </c>
      <c r="CH8" s="225">
        <f t="shared" si="42"/>
        <v>0</v>
      </c>
      <c r="CI8" s="218">
        <f t="shared" si="43"/>
        <v>0</v>
      </c>
      <c r="CJ8" s="221">
        <f t="shared" si="44"/>
        <v>0</v>
      </c>
      <c r="CK8" s="221">
        <f t="shared" si="45"/>
        <v>0</v>
      </c>
      <c r="CL8" s="221">
        <f t="shared" si="46"/>
        <v>0</v>
      </c>
      <c r="CM8" s="226">
        <f t="shared" si="6"/>
        <v>0</v>
      </c>
      <c r="CN8" s="226">
        <f t="shared" si="47"/>
        <v>0</v>
      </c>
      <c r="CO8" s="226">
        <f t="shared" si="48"/>
        <v>0</v>
      </c>
      <c r="CP8" s="152">
        <f t="shared" si="49"/>
        <v>0</v>
      </c>
    </row>
    <row r="9" spans="1:94" x14ac:dyDescent="0.25">
      <c r="A9" s="6" t="s">
        <v>71</v>
      </c>
      <c r="B9" s="2" t="s">
        <v>8</v>
      </c>
      <c r="C9" s="153">
        <f>E.Datos!E35</f>
        <v>0</v>
      </c>
      <c r="D9" s="180">
        <v>16.22</v>
      </c>
      <c r="E9" s="216">
        <f t="shared" si="8"/>
        <v>0</v>
      </c>
      <c r="F9" s="140">
        <f>F.Dist.!D9</f>
        <v>0.76633785450061653</v>
      </c>
      <c r="G9" s="181">
        <f t="shared" si="9"/>
        <v>0</v>
      </c>
      <c r="H9" s="144">
        <f>F.Dist.!E9</f>
        <v>0</v>
      </c>
      <c r="I9" s="140">
        <f>F.Dist.!F9</f>
        <v>0</v>
      </c>
      <c r="J9" s="181">
        <f>F.Dist.!G9</f>
        <v>1</v>
      </c>
      <c r="K9" s="140">
        <f t="shared" si="10"/>
        <v>0</v>
      </c>
      <c r="L9" s="140">
        <f t="shared" si="11"/>
        <v>0</v>
      </c>
      <c r="M9" s="145">
        <f>L9*F.EE.!F8</f>
        <v>0</v>
      </c>
      <c r="N9" s="146">
        <f t="shared" si="12"/>
        <v>0</v>
      </c>
      <c r="O9" s="147">
        <f t="shared" si="13"/>
        <v>0</v>
      </c>
      <c r="P9" s="148">
        <f t="shared" si="7"/>
        <v>0</v>
      </c>
      <c r="Q9" s="144">
        <f t="shared" si="14"/>
        <v>0</v>
      </c>
      <c r="R9" s="140">
        <f t="shared" si="15"/>
        <v>0</v>
      </c>
      <c r="S9" s="145">
        <f>R9*F.EE.!I8</f>
        <v>0</v>
      </c>
      <c r="T9" s="146">
        <f t="shared" si="16"/>
        <v>0</v>
      </c>
      <c r="U9" s="147">
        <f t="shared" si="17"/>
        <v>0</v>
      </c>
      <c r="V9" s="148">
        <f t="shared" si="18"/>
        <v>0</v>
      </c>
      <c r="W9" s="144">
        <f>F.Dist.!H9</f>
        <v>0</v>
      </c>
      <c r="X9" s="140">
        <f>F.Dist.!I9</f>
        <v>1</v>
      </c>
      <c r="Y9" s="140">
        <f t="shared" si="19"/>
        <v>0</v>
      </c>
      <c r="Z9" s="216">
        <f t="shared" si="20"/>
        <v>0</v>
      </c>
      <c r="AA9" s="216">
        <f t="shared" si="21"/>
        <v>0</v>
      </c>
      <c r="AB9" s="218">
        <f t="shared" si="22"/>
        <v>0</v>
      </c>
      <c r="AC9" s="161">
        <f t="shared" si="23"/>
        <v>0</v>
      </c>
      <c r="AD9" s="221">
        <f>AA9*F.EE.!M8</f>
        <v>0</v>
      </c>
      <c r="AE9" s="221">
        <f>AB9*F.EE.!Q8</f>
        <v>0</v>
      </c>
      <c r="AF9" s="151">
        <f>F.Dist.!J9</f>
        <v>0</v>
      </c>
      <c r="AG9" s="222">
        <f t="shared" si="24"/>
        <v>0</v>
      </c>
      <c r="AH9" s="222">
        <f t="shared" si="25"/>
        <v>0</v>
      </c>
      <c r="AI9" s="222">
        <f t="shared" si="26"/>
        <v>0</v>
      </c>
      <c r="AJ9" s="222">
        <f t="shared" si="27"/>
        <v>0</v>
      </c>
      <c r="AK9" s="205">
        <f t="shared" si="28"/>
        <v>0</v>
      </c>
      <c r="AL9" s="144">
        <f>F.Dist.!L9</f>
        <v>0</v>
      </c>
      <c r="AM9" s="140">
        <f>F.Dist.!M9</f>
        <v>0</v>
      </c>
      <c r="AN9" s="140">
        <f>F.Dist.!N9</f>
        <v>0</v>
      </c>
      <c r="AO9" s="140">
        <f>F.Dist.!O9</f>
        <v>0</v>
      </c>
      <c r="AP9" s="144">
        <f>F.Dist.!R9</f>
        <v>0</v>
      </c>
      <c r="AQ9" s="140">
        <f>F.Dist.!S9</f>
        <v>1</v>
      </c>
      <c r="AR9" s="140">
        <f>F.Dist.!U9</f>
        <v>0</v>
      </c>
      <c r="AS9" s="140">
        <f>F.Dist.!V9</f>
        <v>0</v>
      </c>
      <c r="AT9" s="140">
        <f>F.Dist.!W9</f>
        <v>0</v>
      </c>
      <c r="AU9" s="144">
        <f>F.Dist.!Y9</f>
        <v>0</v>
      </c>
      <c r="AV9" s="140">
        <f>F.Dist.!Z9</f>
        <v>0</v>
      </c>
      <c r="AW9" s="140">
        <f>F.Dist.!AA9</f>
        <v>0</v>
      </c>
      <c r="AX9" s="181">
        <f>F.Dist.!AB9</f>
        <v>0</v>
      </c>
      <c r="AY9" s="140">
        <f t="shared" si="29"/>
        <v>0</v>
      </c>
      <c r="AZ9" s="140">
        <f t="shared" si="30"/>
        <v>0</v>
      </c>
      <c r="BA9" s="145">
        <f>AZ9*F.EE.!T8</f>
        <v>0</v>
      </c>
      <c r="BB9" s="145">
        <f>(AZ9*F.EE.!AE8)</f>
        <v>0</v>
      </c>
      <c r="BC9" s="145">
        <f>(AZ9*F.EE.!AF8)</f>
        <v>0</v>
      </c>
      <c r="BD9" s="145">
        <f>(AZ9*F.EE.!AG8)</f>
        <v>0</v>
      </c>
      <c r="BE9" s="146">
        <f t="shared" si="0"/>
        <v>0</v>
      </c>
      <c r="BF9" s="147">
        <f t="shared" si="1"/>
        <v>0</v>
      </c>
      <c r="BG9" s="152">
        <f t="shared" si="2"/>
        <v>0</v>
      </c>
      <c r="BH9" s="216">
        <f t="shared" si="31"/>
        <v>0</v>
      </c>
      <c r="BI9" s="216">
        <f t="shared" si="32"/>
        <v>0</v>
      </c>
      <c r="BJ9" s="216">
        <f t="shared" si="33"/>
        <v>0</v>
      </c>
      <c r="BK9" s="221">
        <f>BJ9*F.EE.!W8</f>
        <v>0</v>
      </c>
      <c r="BL9" s="221">
        <f>BJ9*F.EE.!AH8</f>
        <v>0</v>
      </c>
      <c r="BM9" s="221">
        <f>BJ9*F.EE.!AI8</f>
        <v>0</v>
      </c>
      <c r="BN9" s="221">
        <f>BJ9*F.EE.!AJ8</f>
        <v>0</v>
      </c>
      <c r="BO9" s="146">
        <f t="shared" si="3"/>
        <v>0</v>
      </c>
      <c r="BP9" s="146">
        <f t="shared" si="4"/>
        <v>0</v>
      </c>
      <c r="BQ9" s="205">
        <f t="shared" si="5"/>
        <v>0</v>
      </c>
      <c r="BR9" s="144">
        <f>F.Dist.!AD9</f>
        <v>1</v>
      </c>
      <c r="BS9" s="140">
        <f>F.Dist.!AE9</f>
        <v>0</v>
      </c>
      <c r="BT9" s="144">
        <f>F.Dist.!AF9</f>
        <v>1</v>
      </c>
      <c r="BU9" s="181">
        <f>F.Dist.!AG9</f>
        <v>0</v>
      </c>
      <c r="BV9" s="162">
        <f t="shared" si="34"/>
        <v>0</v>
      </c>
      <c r="BW9" s="162">
        <f t="shared" si="35"/>
        <v>0</v>
      </c>
      <c r="BX9" s="163">
        <f>BW9*F.EE.!Z8</f>
        <v>0</v>
      </c>
      <c r="BY9" s="146">
        <f t="shared" si="50"/>
        <v>0</v>
      </c>
      <c r="BZ9" s="147">
        <f t="shared" si="36"/>
        <v>0</v>
      </c>
      <c r="CA9" s="225">
        <f t="shared" si="37"/>
        <v>0</v>
      </c>
      <c r="CB9" s="216">
        <f t="shared" si="38"/>
        <v>0</v>
      </c>
      <c r="CC9" s="224">
        <f>CB9*F.EE.!AC8</f>
        <v>0</v>
      </c>
      <c r="CD9" s="222">
        <f t="shared" si="39"/>
        <v>0</v>
      </c>
      <c r="CE9" s="231">
        <f t="shared" si="40"/>
        <v>0</v>
      </c>
      <c r="CF9" s="233">
        <f t="shared" si="51"/>
        <v>0</v>
      </c>
      <c r="CG9" s="231">
        <f t="shared" si="41"/>
        <v>0</v>
      </c>
      <c r="CH9" s="225">
        <f t="shared" si="42"/>
        <v>0</v>
      </c>
      <c r="CI9" s="218">
        <f t="shared" si="43"/>
        <v>0</v>
      </c>
      <c r="CJ9" s="221">
        <f t="shared" si="44"/>
        <v>0</v>
      </c>
      <c r="CK9" s="221">
        <f t="shared" si="45"/>
        <v>0</v>
      </c>
      <c r="CL9" s="221">
        <f t="shared" si="46"/>
        <v>0</v>
      </c>
      <c r="CM9" s="226">
        <f t="shared" si="6"/>
        <v>0</v>
      </c>
      <c r="CN9" s="226">
        <f t="shared" si="47"/>
        <v>0</v>
      </c>
      <c r="CO9" s="226">
        <f t="shared" si="48"/>
        <v>0</v>
      </c>
      <c r="CP9" s="152">
        <f t="shared" si="49"/>
        <v>0</v>
      </c>
    </row>
    <row r="10" spans="1:94" x14ac:dyDescent="0.25">
      <c r="A10" s="6" t="s">
        <v>71</v>
      </c>
      <c r="B10" s="2" t="s">
        <v>14</v>
      </c>
      <c r="C10" s="153">
        <f>E.Datos!E37</f>
        <v>0</v>
      </c>
      <c r="D10" s="180">
        <v>18.75</v>
      </c>
      <c r="E10" s="216">
        <f t="shared" si="8"/>
        <v>0</v>
      </c>
      <c r="F10" s="140">
        <f>F.Dist.!D10</f>
        <v>0.74879999999999991</v>
      </c>
      <c r="G10" s="181">
        <f t="shared" si="9"/>
        <v>0</v>
      </c>
      <c r="H10" s="144">
        <f>F.Dist.!E10</f>
        <v>0</v>
      </c>
      <c r="I10" s="140">
        <f>F.Dist.!F10</f>
        <v>0</v>
      </c>
      <c r="J10" s="181">
        <f>F.Dist.!G10</f>
        <v>1</v>
      </c>
      <c r="K10" s="140">
        <f t="shared" si="10"/>
        <v>0</v>
      </c>
      <c r="L10" s="140">
        <f t="shared" si="11"/>
        <v>0</v>
      </c>
      <c r="M10" s="145">
        <f>L10*F.EE.!F9</f>
        <v>0</v>
      </c>
      <c r="N10" s="146">
        <f t="shared" si="12"/>
        <v>0</v>
      </c>
      <c r="O10" s="147">
        <f t="shared" si="13"/>
        <v>0</v>
      </c>
      <c r="P10" s="148">
        <f t="shared" si="7"/>
        <v>0</v>
      </c>
      <c r="Q10" s="144">
        <f t="shared" si="14"/>
        <v>0</v>
      </c>
      <c r="R10" s="140">
        <f t="shared" si="15"/>
        <v>0</v>
      </c>
      <c r="S10" s="145">
        <f>R10*F.EE.!I9</f>
        <v>0</v>
      </c>
      <c r="T10" s="146">
        <f t="shared" si="16"/>
        <v>0</v>
      </c>
      <c r="U10" s="147">
        <f t="shared" si="17"/>
        <v>0</v>
      </c>
      <c r="V10" s="148">
        <f t="shared" si="18"/>
        <v>0</v>
      </c>
      <c r="W10" s="144">
        <f>F.Dist.!H10</f>
        <v>0</v>
      </c>
      <c r="X10" s="140">
        <f>F.Dist.!I10</f>
        <v>1</v>
      </c>
      <c r="Y10" s="140">
        <f t="shared" si="19"/>
        <v>0</v>
      </c>
      <c r="Z10" s="216">
        <f t="shared" si="20"/>
        <v>0</v>
      </c>
      <c r="AA10" s="216">
        <f t="shared" si="21"/>
        <v>0</v>
      </c>
      <c r="AB10" s="218">
        <f t="shared" si="22"/>
        <v>0</v>
      </c>
      <c r="AC10" s="161">
        <f t="shared" si="23"/>
        <v>0</v>
      </c>
      <c r="AD10" s="221">
        <f>AA10*F.EE.!M9</f>
        <v>0</v>
      </c>
      <c r="AE10" s="221">
        <f>AB10*F.EE.!Q9</f>
        <v>0</v>
      </c>
      <c r="AF10" s="151">
        <f>F.Dist.!J10</f>
        <v>0</v>
      </c>
      <c r="AG10" s="222">
        <f t="shared" si="24"/>
        <v>0</v>
      </c>
      <c r="AH10" s="222">
        <f t="shared" si="25"/>
        <v>0</v>
      </c>
      <c r="AI10" s="222">
        <f t="shared" si="26"/>
        <v>0</v>
      </c>
      <c r="AJ10" s="222">
        <f t="shared" si="27"/>
        <v>0</v>
      </c>
      <c r="AK10" s="205">
        <f t="shared" si="28"/>
        <v>0</v>
      </c>
      <c r="AL10" s="144">
        <f>F.Dist.!L10</f>
        <v>0</v>
      </c>
      <c r="AM10" s="140">
        <f>F.Dist.!M10</f>
        <v>0</v>
      </c>
      <c r="AN10" s="140">
        <f>F.Dist.!N10</f>
        <v>0</v>
      </c>
      <c r="AO10" s="140">
        <f>F.Dist.!O10</f>
        <v>0</v>
      </c>
      <c r="AP10" s="144">
        <f>F.Dist.!R10</f>
        <v>0</v>
      </c>
      <c r="AQ10" s="140">
        <f>F.Dist.!S10</f>
        <v>1</v>
      </c>
      <c r="AR10" s="140">
        <f>F.Dist.!U10</f>
        <v>0</v>
      </c>
      <c r="AS10" s="140">
        <f>F.Dist.!V10</f>
        <v>0</v>
      </c>
      <c r="AT10" s="140">
        <f>F.Dist.!W10</f>
        <v>0</v>
      </c>
      <c r="AU10" s="144">
        <f>F.Dist.!Y10</f>
        <v>0</v>
      </c>
      <c r="AV10" s="140">
        <f>F.Dist.!Z10</f>
        <v>0</v>
      </c>
      <c r="AW10" s="140">
        <f>F.Dist.!AA10</f>
        <v>0</v>
      </c>
      <c r="AX10" s="181">
        <f>F.Dist.!AB10</f>
        <v>0</v>
      </c>
      <c r="AY10" s="140">
        <f t="shared" si="29"/>
        <v>0</v>
      </c>
      <c r="AZ10" s="140">
        <f t="shared" si="30"/>
        <v>0</v>
      </c>
      <c r="BA10" s="145">
        <f>AZ10*F.EE.!T9</f>
        <v>0</v>
      </c>
      <c r="BB10" s="145">
        <f>(AZ10*F.EE.!AE9)</f>
        <v>0</v>
      </c>
      <c r="BC10" s="145">
        <f>(AZ10*F.EE.!AF9)</f>
        <v>0</v>
      </c>
      <c r="BD10" s="145">
        <f>(AZ10*F.EE.!AG9)</f>
        <v>0</v>
      </c>
      <c r="BE10" s="146">
        <f t="shared" si="0"/>
        <v>0</v>
      </c>
      <c r="BF10" s="147">
        <f t="shared" si="1"/>
        <v>0</v>
      </c>
      <c r="BG10" s="152">
        <f t="shared" si="2"/>
        <v>0</v>
      </c>
      <c r="BH10" s="216">
        <f t="shared" si="31"/>
        <v>0</v>
      </c>
      <c r="BI10" s="216">
        <f t="shared" si="32"/>
        <v>0</v>
      </c>
      <c r="BJ10" s="216">
        <f t="shared" si="33"/>
        <v>0</v>
      </c>
      <c r="BK10" s="221">
        <f>BJ10*F.EE.!W9</f>
        <v>0</v>
      </c>
      <c r="BL10" s="221">
        <f>BJ10*F.EE.!AH9</f>
        <v>0</v>
      </c>
      <c r="BM10" s="221">
        <f>BJ10*F.EE.!AI9</f>
        <v>0</v>
      </c>
      <c r="BN10" s="221">
        <f>BJ10*F.EE.!AJ9</f>
        <v>0</v>
      </c>
      <c r="BO10" s="146">
        <f t="shared" si="3"/>
        <v>0</v>
      </c>
      <c r="BP10" s="146">
        <f t="shared" si="4"/>
        <v>0</v>
      </c>
      <c r="BQ10" s="205">
        <f t="shared" si="5"/>
        <v>0</v>
      </c>
      <c r="BR10" s="144">
        <f>F.Dist.!AD10</f>
        <v>1</v>
      </c>
      <c r="BS10" s="140">
        <f>F.Dist.!AE10</f>
        <v>0</v>
      </c>
      <c r="BT10" s="144">
        <f>F.Dist.!AF10</f>
        <v>1</v>
      </c>
      <c r="BU10" s="181">
        <f>F.Dist.!AG10</f>
        <v>0</v>
      </c>
      <c r="BV10" s="162">
        <f t="shared" si="34"/>
        <v>0</v>
      </c>
      <c r="BW10" s="162">
        <f t="shared" si="35"/>
        <v>0</v>
      </c>
      <c r="BX10" s="163">
        <f>BW10*F.EE.!Z9</f>
        <v>0</v>
      </c>
      <c r="BY10" s="146">
        <f t="shared" si="50"/>
        <v>0</v>
      </c>
      <c r="BZ10" s="147">
        <f t="shared" si="36"/>
        <v>0</v>
      </c>
      <c r="CA10" s="225">
        <f t="shared" si="37"/>
        <v>0</v>
      </c>
      <c r="CB10" s="216">
        <f t="shared" si="38"/>
        <v>0</v>
      </c>
      <c r="CC10" s="224">
        <f>CB10*F.EE.!AC9</f>
        <v>0</v>
      </c>
      <c r="CD10" s="222">
        <f t="shared" si="39"/>
        <v>0</v>
      </c>
      <c r="CE10" s="231">
        <f t="shared" si="40"/>
        <v>0</v>
      </c>
      <c r="CF10" s="233">
        <f t="shared" si="51"/>
        <v>0</v>
      </c>
      <c r="CG10" s="231">
        <f t="shared" si="41"/>
        <v>0</v>
      </c>
      <c r="CH10" s="225">
        <f t="shared" si="42"/>
        <v>0</v>
      </c>
      <c r="CI10" s="218">
        <f t="shared" si="43"/>
        <v>0</v>
      </c>
      <c r="CJ10" s="221">
        <f t="shared" si="44"/>
        <v>0</v>
      </c>
      <c r="CK10" s="221">
        <f t="shared" si="45"/>
        <v>0</v>
      </c>
      <c r="CL10" s="221">
        <f t="shared" si="46"/>
        <v>0</v>
      </c>
      <c r="CM10" s="226">
        <f t="shared" si="6"/>
        <v>0</v>
      </c>
      <c r="CN10" s="226">
        <f t="shared" si="47"/>
        <v>0</v>
      </c>
      <c r="CO10" s="226">
        <f t="shared" si="48"/>
        <v>0</v>
      </c>
      <c r="CP10" s="152">
        <f t="shared" si="49"/>
        <v>0</v>
      </c>
    </row>
    <row r="11" spans="1:94" x14ac:dyDescent="0.25">
      <c r="A11" s="6" t="s">
        <v>71</v>
      </c>
      <c r="B11" s="2" t="s">
        <v>7</v>
      </c>
      <c r="C11" s="153">
        <f>E.Datos!E39</f>
        <v>0</v>
      </c>
      <c r="D11" s="180">
        <v>13.2</v>
      </c>
      <c r="E11" s="216">
        <f t="shared" si="8"/>
        <v>0</v>
      </c>
      <c r="F11" s="140">
        <f>F.Dist.!D11</f>
        <v>0.67803030303030298</v>
      </c>
      <c r="G11" s="181">
        <f t="shared" si="9"/>
        <v>0</v>
      </c>
      <c r="H11" s="144">
        <f>F.Dist.!E11</f>
        <v>0</v>
      </c>
      <c r="I11" s="140">
        <f>F.Dist.!F11</f>
        <v>0</v>
      </c>
      <c r="J11" s="181">
        <f>F.Dist.!G11</f>
        <v>1</v>
      </c>
      <c r="K11" s="140">
        <f t="shared" si="10"/>
        <v>0</v>
      </c>
      <c r="L11" s="140">
        <f t="shared" si="11"/>
        <v>0</v>
      </c>
      <c r="M11" s="145">
        <f>L11*F.EE.!F10</f>
        <v>0</v>
      </c>
      <c r="N11" s="146">
        <f t="shared" si="12"/>
        <v>0</v>
      </c>
      <c r="O11" s="147">
        <f t="shared" si="13"/>
        <v>0</v>
      </c>
      <c r="P11" s="148">
        <f t="shared" si="7"/>
        <v>0</v>
      </c>
      <c r="Q11" s="144">
        <f t="shared" si="14"/>
        <v>0</v>
      </c>
      <c r="R11" s="140">
        <f t="shared" si="15"/>
        <v>0</v>
      </c>
      <c r="S11" s="145">
        <f>R11*F.EE.!I10</f>
        <v>0</v>
      </c>
      <c r="T11" s="146">
        <f t="shared" si="16"/>
        <v>0</v>
      </c>
      <c r="U11" s="147">
        <f t="shared" si="17"/>
        <v>0</v>
      </c>
      <c r="V11" s="148">
        <f t="shared" si="18"/>
        <v>0</v>
      </c>
      <c r="W11" s="144">
        <f>F.Dist.!H11</f>
        <v>0</v>
      </c>
      <c r="X11" s="140">
        <f>F.Dist.!I11</f>
        <v>1</v>
      </c>
      <c r="Y11" s="140">
        <f t="shared" si="19"/>
        <v>0</v>
      </c>
      <c r="Z11" s="216">
        <f t="shared" si="20"/>
        <v>0</v>
      </c>
      <c r="AA11" s="216">
        <f t="shared" si="21"/>
        <v>0</v>
      </c>
      <c r="AB11" s="218">
        <f t="shared" si="22"/>
        <v>0</v>
      </c>
      <c r="AC11" s="161">
        <f t="shared" si="23"/>
        <v>0</v>
      </c>
      <c r="AD11" s="221">
        <f>AA11*F.EE.!M10</f>
        <v>0</v>
      </c>
      <c r="AE11" s="221">
        <f>AB11*F.EE.!Q10</f>
        <v>0</v>
      </c>
      <c r="AF11" s="151">
        <f>F.Dist.!J11</f>
        <v>0</v>
      </c>
      <c r="AG11" s="222">
        <f t="shared" si="24"/>
        <v>0</v>
      </c>
      <c r="AH11" s="222">
        <f t="shared" si="25"/>
        <v>0</v>
      </c>
      <c r="AI11" s="222">
        <f t="shared" si="26"/>
        <v>0</v>
      </c>
      <c r="AJ11" s="222">
        <f t="shared" si="27"/>
        <v>0</v>
      </c>
      <c r="AK11" s="205">
        <f t="shared" si="28"/>
        <v>0</v>
      </c>
      <c r="AL11" s="144">
        <f>F.Dist.!L11</f>
        <v>0</v>
      </c>
      <c r="AM11" s="140">
        <f>F.Dist.!M11</f>
        <v>0</v>
      </c>
      <c r="AN11" s="140">
        <f>F.Dist.!N11</f>
        <v>0</v>
      </c>
      <c r="AO11" s="140">
        <f>F.Dist.!O11</f>
        <v>0</v>
      </c>
      <c r="AP11" s="144">
        <f>F.Dist.!R11</f>
        <v>0</v>
      </c>
      <c r="AQ11" s="140">
        <f>F.Dist.!S11</f>
        <v>1</v>
      </c>
      <c r="AR11" s="140">
        <f>F.Dist.!U11</f>
        <v>0</v>
      </c>
      <c r="AS11" s="140">
        <f>F.Dist.!V11</f>
        <v>0</v>
      </c>
      <c r="AT11" s="140">
        <f>F.Dist.!W11</f>
        <v>0</v>
      </c>
      <c r="AU11" s="144">
        <f>F.Dist.!Y11</f>
        <v>0</v>
      </c>
      <c r="AV11" s="140">
        <f>F.Dist.!Z11</f>
        <v>0</v>
      </c>
      <c r="AW11" s="140">
        <f>F.Dist.!AA11</f>
        <v>0</v>
      </c>
      <c r="AX11" s="181">
        <f>F.Dist.!AB11</f>
        <v>0</v>
      </c>
      <c r="AY11" s="140">
        <f t="shared" si="29"/>
        <v>0</v>
      </c>
      <c r="AZ11" s="140">
        <f t="shared" si="30"/>
        <v>0</v>
      </c>
      <c r="BA11" s="145">
        <f>AZ11*F.EE.!T10</f>
        <v>0</v>
      </c>
      <c r="BB11" s="145">
        <f>(AZ11*F.EE.!AE10)</f>
        <v>0</v>
      </c>
      <c r="BC11" s="145">
        <f>(AZ11*F.EE.!AF10)</f>
        <v>0</v>
      </c>
      <c r="BD11" s="145">
        <f>(AZ11*F.EE.!AG10)</f>
        <v>0</v>
      </c>
      <c r="BE11" s="146">
        <f t="shared" si="0"/>
        <v>0</v>
      </c>
      <c r="BF11" s="147">
        <f t="shared" si="1"/>
        <v>0</v>
      </c>
      <c r="BG11" s="152">
        <f t="shared" si="2"/>
        <v>0</v>
      </c>
      <c r="BH11" s="216">
        <f t="shared" si="31"/>
        <v>0</v>
      </c>
      <c r="BI11" s="216">
        <f t="shared" si="32"/>
        <v>0</v>
      </c>
      <c r="BJ11" s="216">
        <f t="shared" si="33"/>
        <v>0</v>
      </c>
      <c r="BK11" s="221">
        <f>BJ11*F.EE.!W10</f>
        <v>0</v>
      </c>
      <c r="BL11" s="221">
        <f>BJ11*F.EE.!AH10</f>
        <v>0</v>
      </c>
      <c r="BM11" s="221">
        <f>BJ11*F.EE.!AI10</f>
        <v>0</v>
      </c>
      <c r="BN11" s="221">
        <f>BJ11*F.EE.!AJ10</f>
        <v>0</v>
      </c>
      <c r="BO11" s="146">
        <f t="shared" si="3"/>
        <v>0</v>
      </c>
      <c r="BP11" s="146">
        <f t="shared" si="4"/>
        <v>0</v>
      </c>
      <c r="BQ11" s="205">
        <f t="shared" si="5"/>
        <v>0</v>
      </c>
      <c r="BR11" s="144">
        <f>F.Dist.!AD11</f>
        <v>1</v>
      </c>
      <c r="BS11" s="140">
        <f>F.Dist.!AE11</f>
        <v>0</v>
      </c>
      <c r="BT11" s="144">
        <f>F.Dist.!AF11</f>
        <v>1</v>
      </c>
      <c r="BU11" s="181">
        <f>F.Dist.!AG11</f>
        <v>0</v>
      </c>
      <c r="BV11" s="162">
        <f t="shared" si="34"/>
        <v>0</v>
      </c>
      <c r="BW11" s="162">
        <f t="shared" si="35"/>
        <v>0</v>
      </c>
      <c r="BX11" s="163">
        <f>BW11*F.EE.!Z10</f>
        <v>0</v>
      </c>
      <c r="BY11" s="146">
        <f t="shared" si="50"/>
        <v>0</v>
      </c>
      <c r="BZ11" s="147">
        <f t="shared" si="36"/>
        <v>0</v>
      </c>
      <c r="CA11" s="225">
        <f t="shared" si="37"/>
        <v>0</v>
      </c>
      <c r="CB11" s="216">
        <f t="shared" si="38"/>
        <v>0</v>
      </c>
      <c r="CC11" s="224">
        <f>CB11*F.EE.!AC10</f>
        <v>0</v>
      </c>
      <c r="CD11" s="222">
        <f t="shared" si="39"/>
        <v>0</v>
      </c>
      <c r="CE11" s="231">
        <f t="shared" si="40"/>
        <v>0</v>
      </c>
      <c r="CF11" s="233">
        <f t="shared" si="51"/>
        <v>0</v>
      </c>
      <c r="CG11" s="231">
        <f t="shared" si="41"/>
        <v>0</v>
      </c>
      <c r="CH11" s="225">
        <f t="shared" si="42"/>
        <v>0</v>
      </c>
      <c r="CI11" s="218">
        <f t="shared" si="43"/>
        <v>0</v>
      </c>
      <c r="CJ11" s="221">
        <f t="shared" si="44"/>
        <v>0</v>
      </c>
      <c r="CK11" s="221">
        <f t="shared" si="45"/>
        <v>0</v>
      </c>
      <c r="CL11" s="221">
        <f t="shared" si="46"/>
        <v>0</v>
      </c>
      <c r="CM11" s="226">
        <f t="shared" si="6"/>
        <v>0</v>
      </c>
      <c r="CN11" s="226">
        <f t="shared" si="47"/>
        <v>0</v>
      </c>
      <c r="CO11" s="226">
        <f t="shared" si="48"/>
        <v>0</v>
      </c>
      <c r="CP11" s="152">
        <f t="shared" si="49"/>
        <v>0</v>
      </c>
    </row>
    <row r="12" spans="1:94" x14ac:dyDescent="0.25">
      <c r="A12" s="6" t="s">
        <v>71</v>
      </c>
      <c r="B12" s="2" t="s">
        <v>6</v>
      </c>
      <c r="C12" s="153">
        <f>E.Datos!E41</f>
        <v>0</v>
      </c>
      <c r="D12" s="180">
        <v>14</v>
      </c>
      <c r="E12" s="216">
        <f t="shared" si="8"/>
        <v>0</v>
      </c>
      <c r="F12" s="140">
        <f>F.Dist.!D12</f>
        <v>0.71571428571428564</v>
      </c>
      <c r="G12" s="181">
        <f t="shared" si="9"/>
        <v>0</v>
      </c>
      <c r="H12" s="144">
        <f>F.Dist.!E12</f>
        <v>0</v>
      </c>
      <c r="I12" s="140">
        <f>F.Dist.!F12</f>
        <v>0</v>
      </c>
      <c r="J12" s="181">
        <f>F.Dist.!G12</f>
        <v>1</v>
      </c>
      <c r="K12" s="140">
        <f t="shared" si="10"/>
        <v>0</v>
      </c>
      <c r="L12" s="140">
        <f t="shared" si="11"/>
        <v>0</v>
      </c>
      <c r="M12" s="145">
        <f>L12*F.EE.!F11</f>
        <v>0</v>
      </c>
      <c r="N12" s="146">
        <f t="shared" si="12"/>
        <v>0</v>
      </c>
      <c r="O12" s="147">
        <f t="shared" si="13"/>
        <v>0</v>
      </c>
      <c r="P12" s="148">
        <f t="shared" si="7"/>
        <v>0</v>
      </c>
      <c r="Q12" s="144">
        <f t="shared" si="14"/>
        <v>0</v>
      </c>
      <c r="R12" s="140">
        <f t="shared" si="15"/>
        <v>0</v>
      </c>
      <c r="S12" s="145">
        <f>R12*F.EE.!I11</f>
        <v>0</v>
      </c>
      <c r="T12" s="146">
        <f t="shared" si="16"/>
        <v>0</v>
      </c>
      <c r="U12" s="147">
        <f t="shared" si="17"/>
        <v>0</v>
      </c>
      <c r="V12" s="148">
        <f t="shared" si="18"/>
        <v>0</v>
      </c>
      <c r="W12" s="144">
        <f>F.Dist.!H12</f>
        <v>0</v>
      </c>
      <c r="X12" s="140">
        <f>F.Dist.!I12</f>
        <v>1</v>
      </c>
      <c r="Y12" s="140">
        <f t="shared" si="19"/>
        <v>0</v>
      </c>
      <c r="Z12" s="216">
        <f t="shared" si="20"/>
        <v>0</v>
      </c>
      <c r="AA12" s="216">
        <f t="shared" si="21"/>
        <v>0</v>
      </c>
      <c r="AB12" s="218">
        <f t="shared" si="22"/>
        <v>0</v>
      </c>
      <c r="AC12" s="161">
        <f t="shared" si="23"/>
        <v>0</v>
      </c>
      <c r="AD12" s="221">
        <f>AA12*F.EE.!M11</f>
        <v>0</v>
      </c>
      <c r="AE12" s="221">
        <f>AB12*F.EE.!Q11</f>
        <v>0</v>
      </c>
      <c r="AF12" s="151">
        <f>F.Dist.!J12</f>
        <v>0</v>
      </c>
      <c r="AG12" s="222">
        <f t="shared" si="24"/>
        <v>0</v>
      </c>
      <c r="AH12" s="222">
        <f t="shared" si="25"/>
        <v>0</v>
      </c>
      <c r="AI12" s="222">
        <f t="shared" si="26"/>
        <v>0</v>
      </c>
      <c r="AJ12" s="222">
        <f t="shared" si="27"/>
        <v>0</v>
      </c>
      <c r="AK12" s="205">
        <f t="shared" si="28"/>
        <v>0</v>
      </c>
      <c r="AL12" s="144">
        <f>F.Dist.!L12</f>
        <v>0</v>
      </c>
      <c r="AM12" s="140">
        <f>F.Dist.!M12</f>
        <v>0</v>
      </c>
      <c r="AN12" s="140">
        <f>F.Dist.!N12</f>
        <v>0</v>
      </c>
      <c r="AO12" s="140">
        <f>F.Dist.!O12</f>
        <v>0</v>
      </c>
      <c r="AP12" s="144">
        <f>F.Dist.!R12</f>
        <v>0</v>
      </c>
      <c r="AQ12" s="140">
        <f>F.Dist.!S12</f>
        <v>1</v>
      </c>
      <c r="AR12" s="140">
        <f>F.Dist.!U12</f>
        <v>0</v>
      </c>
      <c r="AS12" s="140">
        <f>F.Dist.!V12</f>
        <v>0</v>
      </c>
      <c r="AT12" s="140">
        <f>F.Dist.!W12</f>
        <v>0</v>
      </c>
      <c r="AU12" s="144">
        <f>F.Dist.!Y12</f>
        <v>0</v>
      </c>
      <c r="AV12" s="140">
        <f>F.Dist.!Z12</f>
        <v>0</v>
      </c>
      <c r="AW12" s="140">
        <f>F.Dist.!AA12</f>
        <v>0</v>
      </c>
      <c r="AX12" s="181">
        <f>F.Dist.!AB12</f>
        <v>0</v>
      </c>
      <c r="AY12" s="140">
        <f t="shared" si="29"/>
        <v>0</v>
      </c>
      <c r="AZ12" s="140">
        <f t="shared" si="30"/>
        <v>0</v>
      </c>
      <c r="BA12" s="145">
        <f>AZ12*F.EE.!T11</f>
        <v>0</v>
      </c>
      <c r="BB12" s="145">
        <f>(AZ12*F.EE.!AE11)</f>
        <v>0</v>
      </c>
      <c r="BC12" s="145">
        <f>(AZ12*F.EE.!AF11)</f>
        <v>0</v>
      </c>
      <c r="BD12" s="145">
        <f>(AZ12*F.EE.!AG11)</f>
        <v>0</v>
      </c>
      <c r="BE12" s="146">
        <f t="shared" si="0"/>
        <v>0</v>
      </c>
      <c r="BF12" s="147">
        <f t="shared" si="1"/>
        <v>0</v>
      </c>
      <c r="BG12" s="152">
        <f t="shared" si="2"/>
        <v>0</v>
      </c>
      <c r="BH12" s="216">
        <f t="shared" si="31"/>
        <v>0</v>
      </c>
      <c r="BI12" s="216">
        <f t="shared" si="32"/>
        <v>0</v>
      </c>
      <c r="BJ12" s="216">
        <f t="shared" si="33"/>
        <v>0</v>
      </c>
      <c r="BK12" s="221">
        <f>BJ12*F.EE.!W11</f>
        <v>0</v>
      </c>
      <c r="BL12" s="221">
        <f>BJ12*F.EE.!AH11</f>
        <v>0</v>
      </c>
      <c r="BM12" s="221">
        <f>BJ12*F.EE.!AI11</f>
        <v>0</v>
      </c>
      <c r="BN12" s="221">
        <f>BJ12*F.EE.!AJ11</f>
        <v>0</v>
      </c>
      <c r="BO12" s="146">
        <f t="shared" si="3"/>
        <v>0</v>
      </c>
      <c r="BP12" s="146">
        <f t="shared" si="4"/>
        <v>0</v>
      </c>
      <c r="BQ12" s="205">
        <f t="shared" si="5"/>
        <v>0</v>
      </c>
      <c r="BR12" s="144">
        <f>F.Dist.!AD12</f>
        <v>1</v>
      </c>
      <c r="BS12" s="140">
        <f>F.Dist.!AE12</f>
        <v>0</v>
      </c>
      <c r="BT12" s="144">
        <f>F.Dist.!AF12</f>
        <v>1</v>
      </c>
      <c r="BU12" s="181">
        <f>F.Dist.!AG12</f>
        <v>0</v>
      </c>
      <c r="BV12" s="162">
        <f t="shared" si="34"/>
        <v>0</v>
      </c>
      <c r="BW12" s="162">
        <f t="shared" si="35"/>
        <v>0</v>
      </c>
      <c r="BX12" s="163">
        <f>BW12*F.EE.!Z11</f>
        <v>0</v>
      </c>
      <c r="BY12" s="146">
        <f t="shared" si="50"/>
        <v>0</v>
      </c>
      <c r="BZ12" s="147">
        <f t="shared" si="36"/>
        <v>0</v>
      </c>
      <c r="CA12" s="225">
        <f t="shared" si="37"/>
        <v>0</v>
      </c>
      <c r="CB12" s="216">
        <f t="shared" si="38"/>
        <v>0</v>
      </c>
      <c r="CC12" s="224">
        <f>CB12*F.EE.!AC11</f>
        <v>0</v>
      </c>
      <c r="CD12" s="222">
        <f t="shared" si="39"/>
        <v>0</v>
      </c>
      <c r="CE12" s="231">
        <f t="shared" si="40"/>
        <v>0</v>
      </c>
      <c r="CF12" s="233">
        <f t="shared" si="51"/>
        <v>0</v>
      </c>
      <c r="CG12" s="231">
        <f t="shared" si="41"/>
        <v>0</v>
      </c>
      <c r="CH12" s="225">
        <f t="shared" si="42"/>
        <v>0</v>
      </c>
      <c r="CI12" s="218">
        <f t="shared" si="43"/>
        <v>0</v>
      </c>
      <c r="CJ12" s="221">
        <f t="shared" si="44"/>
        <v>0</v>
      </c>
      <c r="CK12" s="221">
        <f t="shared" si="45"/>
        <v>0</v>
      </c>
      <c r="CL12" s="221">
        <f t="shared" si="46"/>
        <v>0</v>
      </c>
      <c r="CM12" s="226">
        <f t="shared" si="6"/>
        <v>0</v>
      </c>
      <c r="CN12" s="226">
        <f t="shared" si="47"/>
        <v>0</v>
      </c>
      <c r="CO12" s="226">
        <f t="shared" si="48"/>
        <v>0</v>
      </c>
      <c r="CP12" s="152">
        <f t="shared" si="49"/>
        <v>0</v>
      </c>
    </row>
    <row r="13" spans="1:94" x14ac:dyDescent="0.25">
      <c r="A13" s="6" t="s">
        <v>71</v>
      </c>
      <c r="B13" s="2" t="s">
        <v>5</v>
      </c>
      <c r="C13" s="153">
        <f>E.Datos!E43</f>
        <v>0</v>
      </c>
      <c r="D13" s="180">
        <v>15.7</v>
      </c>
      <c r="E13" s="216">
        <f t="shared" si="8"/>
        <v>0</v>
      </c>
      <c r="F13" s="140">
        <f>F.Dist.!D13</f>
        <v>0.73439490445859867</v>
      </c>
      <c r="G13" s="181">
        <f t="shared" si="9"/>
        <v>0</v>
      </c>
      <c r="H13" s="144">
        <f>F.Dist.!E13</f>
        <v>0</v>
      </c>
      <c r="I13" s="140">
        <f>F.Dist.!F13</f>
        <v>0</v>
      </c>
      <c r="J13" s="181">
        <f>F.Dist.!G13</f>
        <v>1</v>
      </c>
      <c r="K13" s="140">
        <f t="shared" si="10"/>
        <v>0</v>
      </c>
      <c r="L13" s="140">
        <f t="shared" si="11"/>
        <v>0</v>
      </c>
      <c r="M13" s="145">
        <f>L13*F.EE.!F12</f>
        <v>0</v>
      </c>
      <c r="N13" s="146">
        <f t="shared" si="12"/>
        <v>0</v>
      </c>
      <c r="O13" s="147">
        <f t="shared" si="13"/>
        <v>0</v>
      </c>
      <c r="P13" s="148">
        <f t="shared" si="7"/>
        <v>0</v>
      </c>
      <c r="Q13" s="144">
        <f t="shared" si="14"/>
        <v>0</v>
      </c>
      <c r="R13" s="140">
        <f t="shared" si="15"/>
        <v>0</v>
      </c>
      <c r="S13" s="145">
        <f>R13*F.EE.!I12</f>
        <v>0</v>
      </c>
      <c r="T13" s="146">
        <f t="shared" si="16"/>
        <v>0</v>
      </c>
      <c r="U13" s="147">
        <f t="shared" si="17"/>
        <v>0</v>
      </c>
      <c r="V13" s="148">
        <f t="shared" si="18"/>
        <v>0</v>
      </c>
      <c r="W13" s="144">
        <f>F.Dist.!H13</f>
        <v>0</v>
      </c>
      <c r="X13" s="140">
        <f>F.Dist.!I13</f>
        <v>1</v>
      </c>
      <c r="Y13" s="140">
        <f t="shared" si="19"/>
        <v>0</v>
      </c>
      <c r="Z13" s="216">
        <f t="shared" si="20"/>
        <v>0</v>
      </c>
      <c r="AA13" s="216">
        <f t="shared" si="21"/>
        <v>0</v>
      </c>
      <c r="AB13" s="218">
        <f t="shared" si="22"/>
        <v>0</v>
      </c>
      <c r="AC13" s="161">
        <f t="shared" si="23"/>
        <v>0</v>
      </c>
      <c r="AD13" s="221">
        <f>AA13*F.EE.!M12</f>
        <v>0</v>
      </c>
      <c r="AE13" s="221">
        <f>AB13*F.EE.!Q12</f>
        <v>0</v>
      </c>
      <c r="AF13" s="151">
        <f>F.Dist.!J13</f>
        <v>0</v>
      </c>
      <c r="AG13" s="222">
        <f t="shared" si="24"/>
        <v>0</v>
      </c>
      <c r="AH13" s="222">
        <f t="shared" si="25"/>
        <v>0</v>
      </c>
      <c r="AI13" s="222">
        <f t="shared" si="26"/>
        <v>0</v>
      </c>
      <c r="AJ13" s="222">
        <f t="shared" si="27"/>
        <v>0</v>
      </c>
      <c r="AK13" s="205">
        <f t="shared" si="28"/>
        <v>0</v>
      </c>
      <c r="AL13" s="144">
        <f>F.Dist.!L13</f>
        <v>0</v>
      </c>
      <c r="AM13" s="140">
        <f>F.Dist.!M13</f>
        <v>0</v>
      </c>
      <c r="AN13" s="140">
        <f>F.Dist.!N13</f>
        <v>0</v>
      </c>
      <c r="AO13" s="140">
        <f>F.Dist.!O13</f>
        <v>0</v>
      </c>
      <c r="AP13" s="144">
        <f>F.Dist.!R13</f>
        <v>0</v>
      </c>
      <c r="AQ13" s="140">
        <f>F.Dist.!S13</f>
        <v>1</v>
      </c>
      <c r="AR13" s="140">
        <f>F.Dist.!U13</f>
        <v>0</v>
      </c>
      <c r="AS13" s="140">
        <f>F.Dist.!V13</f>
        <v>0</v>
      </c>
      <c r="AT13" s="140">
        <f>F.Dist.!W13</f>
        <v>0</v>
      </c>
      <c r="AU13" s="144">
        <f>F.Dist.!Y13</f>
        <v>0</v>
      </c>
      <c r="AV13" s="140">
        <f>F.Dist.!Z13</f>
        <v>0</v>
      </c>
      <c r="AW13" s="140">
        <f>F.Dist.!AA13</f>
        <v>0</v>
      </c>
      <c r="AX13" s="181">
        <f>F.Dist.!AB13</f>
        <v>0</v>
      </c>
      <c r="AY13" s="140">
        <f t="shared" si="29"/>
        <v>0</v>
      </c>
      <c r="AZ13" s="140">
        <f t="shared" si="30"/>
        <v>0</v>
      </c>
      <c r="BA13" s="145">
        <f>AZ13*F.EE.!T12</f>
        <v>0</v>
      </c>
      <c r="BB13" s="145">
        <f>(AZ13*F.EE.!AE12)</f>
        <v>0</v>
      </c>
      <c r="BC13" s="145">
        <f>(AZ13*F.EE.!AF12)</f>
        <v>0</v>
      </c>
      <c r="BD13" s="145">
        <f>(AZ13*F.EE.!AG12)</f>
        <v>0</v>
      </c>
      <c r="BE13" s="146">
        <f t="shared" si="0"/>
        <v>0</v>
      </c>
      <c r="BF13" s="147">
        <f t="shared" si="1"/>
        <v>0</v>
      </c>
      <c r="BG13" s="152">
        <f t="shared" si="2"/>
        <v>0</v>
      </c>
      <c r="BH13" s="216">
        <f t="shared" si="31"/>
        <v>0</v>
      </c>
      <c r="BI13" s="216">
        <f t="shared" si="32"/>
        <v>0</v>
      </c>
      <c r="BJ13" s="216">
        <f t="shared" si="33"/>
        <v>0</v>
      </c>
      <c r="BK13" s="221">
        <f>BJ13*F.EE.!W12</f>
        <v>0</v>
      </c>
      <c r="BL13" s="221">
        <f>BJ13*F.EE.!AH12</f>
        <v>0</v>
      </c>
      <c r="BM13" s="221">
        <f>BJ13*F.EE.!AI12</f>
        <v>0</v>
      </c>
      <c r="BN13" s="221">
        <f>BJ13*F.EE.!AJ12</f>
        <v>0</v>
      </c>
      <c r="BO13" s="146">
        <f t="shared" si="3"/>
        <v>0</v>
      </c>
      <c r="BP13" s="146">
        <f t="shared" si="4"/>
        <v>0</v>
      </c>
      <c r="BQ13" s="205">
        <f t="shared" si="5"/>
        <v>0</v>
      </c>
      <c r="BR13" s="144">
        <f>F.Dist.!AD13</f>
        <v>1</v>
      </c>
      <c r="BS13" s="140">
        <f>F.Dist.!AE13</f>
        <v>0</v>
      </c>
      <c r="BT13" s="144">
        <f>F.Dist.!AF13</f>
        <v>1</v>
      </c>
      <c r="BU13" s="181">
        <f>F.Dist.!AG13</f>
        <v>0</v>
      </c>
      <c r="BV13" s="162">
        <f t="shared" si="34"/>
        <v>0</v>
      </c>
      <c r="BW13" s="162">
        <f t="shared" si="35"/>
        <v>0</v>
      </c>
      <c r="BX13" s="163">
        <f>BW13*F.EE.!Z12</f>
        <v>0</v>
      </c>
      <c r="BY13" s="146">
        <f t="shared" si="50"/>
        <v>0</v>
      </c>
      <c r="BZ13" s="147">
        <f t="shared" si="36"/>
        <v>0</v>
      </c>
      <c r="CA13" s="225">
        <f t="shared" si="37"/>
        <v>0</v>
      </c>
      <c r="CB13" s="216">
        <f t="shared" si="38"/>
        <v>0</v>
      </c>
      <c r="CC13" s="224">
        <f>CB13*F.EE.!AC12</f>
        <v>0</v>
      </c>
      <c r="CD13" s="222">
        <f t="shared" si="39"/>
        <v>0</v>
      </c>
      <c r="CE13" s="231">
        <f t="shared" si="40"/>
        <v>0</v>
      </c>
      <c r="CF13" s="233">
        <f t="shared" si="51"/>
        <v>0</v>
      </c>
      <c r="CG13" s="231">
        <f t="shared" si="41"/>
        <v>0</v>
      </c>
      <c r="CH13" s="225">
        <f t="shared" si="42"/>
        <v>0</v>
      </c>
      <c r="CI13" s="218">
        <f t="shared" si="43"/>
        <v>0</v>
      </c>
      <c r="CJ13" s="221">
        <f t="shared" si="44"/>
        <v>0</v>
      </c>
      <c r="CK13" s="221">
        <f t="shared" si="45"/>
        <v>0</v>
      </c>
      <c r="CL13" s="221">
        <f t="shared" si="46"/>
        <v>0</v>
      </c>
      <c r="CM13" s="226">
        <f t="shared" si="6"/>
        <v>0</v>
      </c>
      <c r="CN13" s="226">
        <f t="shared" si="47"/>
        <v>0</v>
      </c>
      <c r="CO13" s="226">
        <f t="shared" si="48"/>
        <v>0</v>
      </c>
      <c r="CP13" s="152">
        <f t="shared" si="49"/>
        <v>0</v>
      </c>
    </row>
    <row r="14" spans="1:94" x14ac:dyDescent="0.25">
      <c r="A14" s="6" t="s">
        <v>71</v>
      </c>
      <c r="B14" s="2" t="s">
        <v>55</v>
      </c>
      <c r="C14" s="153">
        <f>E.Datos!E45</f>
        <v>0</v>
      </c>
      <c r="D14" s="180">
        <v>37.15</v>
      </c>
      <c r="E14" s="216">
        <f t="shared" si="8"/>
        <v>0</v>
      </c>
      <c r="F14" s="140">
        <f>F.Dist.!D14</f>
        <v>0.7235531628532974</v>
      </c>
      <c r="G14" s="181">
        <f t="shared" si="9"/>
        <v>0</v>
      </c>
      <c r="H14" s="144">
        <f>F.Dist.!E14</f>
        <v>0</v>
      </c>
      <c r="I14" s="140">
        <f>F.Dist.!F14</f>
        <v>0</v>
      </c>
      <c r="J14" s="181">
        <f>F.Dist.!G14</f>
        <v>1</v>
      </c>
      <c r="K14" s="140">
        <f t="shared" si="10"/>
        <v>0</v>
      </c>
      <c r="L14" s="140">
        <f t="shared" si="11"/>
        <v>0</v>
      </c>
      <c r="M14" s="145">
        <f>L14*F.EE.!F13</f>
        <v>0</v>
      </c>
      <c r="N14" s="146">
        <f t="shared" si="12"/>
        <v>0</v>
      </c>
      <c r="O14" s="147">
        <f t="shared" si="13"/>
        <v>0</v>
      </c>
      <c r="P14" s="148">
        <f t="shared" si="7"/>
        <v>0</v>
      </c>
      <c r="Q14" s="144">
        <f t="shared" si="14"/>
        <v>0</v>
      </c>
      <c r="R14" s="140">
        <f t="shared" si="15"/>
        <v>0</v>
      </c>
      <c r="S14" s="145">
        <f>R14*F.EE.!I13</f>
        <v>0</v>
      </c>
      <c r="T14" s="146">
        <f t="shared" si="16"/>
        <v>0</v>
      </c>
      <c r="U14" s="147">
        <f t="shared" si="17"/>
        <v>0</v>
      </c>
      <c r="V14" s="148">
        <f t="shared" si="18"/>
        <v>0</v>
      </c>
      <c r="W14" s="144">
        <f>F.Dist.!H14</f>
        <v>0</v>
      </c>
      <c r="X14" s="140">
        <f>F.Dist.!I14</f>
        <v>1</v>
      </c>
      <c r="Y14" s="140">
        <f t="shared" si="19"/>
        <v>0</v>
      </c>
      <c r="Z14" s="216">
        <f t="shared" si="20"/>
        <v>0</v>
      </c>
      <c r="AA14" s="216">
        <f t="shared" si="21"/>
        <v>0</v>
      </c>
      <c r="AB14" s="218">
        <f t="shared" si="22"/>
        <v>0</v>
      </c>
      <c r="AC14" s="161">
        <f t="shared" si="23"/>
        <v>0</v>
      </c>
      <c r="AD14" s="221">
        <f>AA14*F.EE.!M13</f>
        <v>0</v>
      </c>
      <c r="AE14" s="221">
        <f>AB14*F.EE.!Q13</f>
        <v>0</v>
      </c>
      <c r="AF14" s="151">
        <f>F.Dist.!J14</f>
        <v>0</v>
      </c>
      <c r="AG14" s="222">
        <f t="shared" si="24"/>
        <v>0</v>
      </c>
      <c r="AH14" s="222">
        <f t="shared" si="25"/>
        <v>0</v>
      </c>
      <c r="AI14" s="222">
        <f t="shared" si="26"/>
        <v>0</v>
      </c>
      <c r="AJ14" s="222">
        <f t="shared" si="27"/>
        <v>0</v>
      </c>
      <c r="AK14" s="205">
        <f t="shared" si="28"/>
        <v>0</v>
      </c>
      <c r="AL14" s="144">
        <f>F.Dist.!L14</f>
        <v>0</v>
      </c>
      <c r="AM14" s="140">
        <f>F.Dist.!M14</f>
        <v>0</v>
      </c>
      <c r="AN14" s="140">
        <f>F.Dist.!N14</f>
        <v>0</v>
      </c>
      <c r="AO14" s="140">
        <f>F.Dist.!O14</f>
        <v>0</v>
      </c>
      <c r="AP14" s="144">
        <f>F.Dist.!R14</f>
        <v>0</v>
      </c>
      <c r="AQ14" s="140">
        <f>F.Dist.!S14</f>
        <v>1</v>
      </c>
      <c r="AR14" s="140">
        <f>F.Dist.!U14</f>
        <v>0</v>
      </c>
      <c r="AS14" s="140">
        <f>F.Dist.!V14</f>
        <v>0</v>
      </c>
      <c r="AT14" s="140">
        <f>F.Dist.!W14</f>
        <v>0</v>
      </c>
      <c r="AU14" s="144">
        <f>F.Dist.!Y14</f>
        <v>0</v>
      </c>
      <c r="AV14" s="140">
        <f>F.Dist.!Z14</f>
        <v>0</v>
      </c>
      <c r="AW14" s="140">
        <f>F.Dist.!AA14</f>
        <v>0</v>
      </c>
      <c r="AX14" s="181">
        <f>F.Dist.!AB14</f>
        <v>0</v>
      </c>
      <c r="AY14" s="140">
        <f t="shared" si="29"/>
        <v>0</v>
      </c>
      <c r="AZ14" s="140">
        <f t="shared" si="30"/>
        <v>0</v>
      </c>
      <c r="BA14" s="145">
        <f>AZ14*F.EE.!T13</f>
        <v>0</v>
      </c>
      <c r="BB14" s="145">
        <f>(AZ14*F.EE.!AE13)</f>
        <v>0</v>
      </c>
      <c r="BC14" s="145">
        <f>(AZ14*F.EE.!AF13)</f>
        <v>0</v>
      </c>
      <c r="BD14" s="145">
        <f>(AZ14*F.EE.!AG13)</f>
        <v>0</v>
      </c>
      <c r="BE14" s="146">
        <f t="shared" si="0"/>
        <v>0</v>
      </c>
      <c r="BF14" s="147">
        <f t="shared" si="1"/>
        <v>0</v>
      </c>
      <c r="BG14" s="152">
        <f t="shared" si="2"/>
        <v>0</v>
      </c>
      <c r="BH14" s="216">
        <f t="shared" si="31"/>
        <v>0</v>
      </c>
      <c r="BI14" s="216">
        <f t="shared" si="32"/>
        <v>0</v>
      </c>
      <c r="BJ14" s="216">
        <f t="shared" si="33"/>
        <v>0</v>
      </c>
      <c r="BK14" s="221">
        <f>BJ14*F.EE.!W13</f>
        <v>0</v>
      </c>
      <c r="BL14" s="221">
        <f>BJ14*F.EE.!AH13</f>
        <v>0</v>
      </c>
      <c r="BM14" s="221">
        <f>BJ14*F.EE.!AI13</f>
        <v>0</v>
      </c>
      <c r="BN14" s="221">
        <f>BJ14*F.EE.!AJ13</f>
        <v>0</v>
      </c>
      <c r="BO14" s="146">
        <f t="shared" si="3"/>
        <v>0</v>
      </c>
      <c r="BP14" s="146">
        <f t="shared" si="4"/>
        <v>0</v>
      </c>
      <c r="BQ14" s="205">
        <f t="shared" si="5"/>
        <v>0</v>
      </c>
      <c r="BR14" s="144">
        <f>F.Dist.!AD14</f>
        <v>1</v>
      </c>
      <c r="BS14" s="140">
        <f>F.Dist.!AE14</f>
        <v>0</v>
      </c>
      <c r="BT14" s="144">
        <f>F.Dist.!AF14</f>
        <v>1</v>
      </c>
      <c r="BU14" s="181">
        <f>F.Dist.!AG14</f>
        <v>0</v>
      </c>
      <c r="BV14" s="162">
        <f t="shared" si="34"/>
        <v>0</v>
      </c>
      <c r="BW14" s="162">
        <f t="shared" si="35"/>
        <v>0</v>
      </c>
      <c r="BX14" s="163">
        <f>BW14*F.EE.!Z13</f>
        <v>0</v>
      </c>
      <c r="BY14" s="146">
        <f t="shared" si="50"/>
        <v>0</v>
      </c>
      <c r="BZ14" s="147">
        <f t="shared" si="36"/>
        <v>0</v>
      </c>
      <c r="CA14" s="225">
        <f t="shared" si="37"/>
        <v>0</v>
      </c>
      <c r="CB14" s="216">
        <f t="shared" si="38"/>
        <v>0</v>
      </c>
      <c r="CC14" s="224">
        <f>CB14*F.EE.!AC13</f>
        <v>0</v>
      </c>
      <c r="CD14" s="222">
        <f t="shared" si="39"/>
        <v>0</v>
      </c>
      <c r="CE14" s="231">
        <f t="shared" si="40"/>
        <v>0</v>
      </c>
      <c r="CF14" s="233">
        <f t="shared" si="51"/>
        <v>0</v>
      </c>
      <c r="CG14" s="231">
        <f t="shared" si="41"/>
        <v>0</v>
      </c>
      <c r="CH14" s="225">
        <f t="shared" si="42"/>
        <v>0</v>
      </c>
      <c r="CI14" s="218">
        <f t="shared" si="43"/>
        <v>0</v>
      </c>
      <c r="CJ14" s="221">
        <f t="shared" si="44"/>
        <v>0</v>
      </c>
      <c r="CK14" s="221">
        <f t="shared" si="45"/>
        <v>0</v>
      </c>
      <c r="CL14" s="221">
        <f t="shared" si="46"/>
        <v>0</v>
      </c>
      <c r="CM14" s="226">
        <f t="shared" si="6"/>
        <v>0</v>
      </c>
      <c r="CN14" s="226">
        <f t="shared" si="47"/>
        <v>0</v>
      </c>
      <c r="CO14" s="226">
        <f t="shared" si="48"/>
        <v>0</v>
      </c>
      <c r="CP14" s="152">
        <f t="shared" si="49"/>
        <v>0</v>
      </c>
    </row>
    <row r="15" spans="1:94" x14ac:dyDescent="0.25">
      <c r="A15" s="6" t="s">
        <v>71</v>
      </c>
      <c r="B15" s="2" t="s">
        <v>4</v>
      </c>
      <c r="C15" s="153">
        <f>E.Datos!E47</f>
        <v>0</v>
      </c>
      <c r="D15" s="180">
        <v>40.06</v>
      </c>
      <c r="E15" s="216">
        <f t="shared" si="8"/>
        <v>0</v>
      </c>
      <c r="F15" s="140">
        <f>F.Dist.!D15</f>
        <v>0.73065401897154258</v>
      </c>
      <c r="G15" s="181">
        <f t="shared" si="9"/>
        <v>0</v>
      </c>
      <c r="H15" s="144">
        <f>F.Dist.!E15</f>
        <v>0</v>
      </c>
      <c r="I15" s="140">
        <f>F.Dist.!F15</f>
        <v>0</v>
      </c>
      <c r="J15" s="181">
        <f>F.Dist.!G15</f>
        <v>1</v>
      </c>
      <c r="K15" s="140">
        <f t="shared" si="10"/>
        <v>0</v>
      </c>
      <c r="L15" s="140">
        <f t="shared" si="11"/>
        <v>0</v>
      </c>
      <c r="M15" s="145">
        <f>L15*F.EE.!F14</f>
        <v>0</v>
      </c>
      <c r="N15" s="146">
        <f t="shared" si="12"/>
        <v>0</v>
      </c>
      <c r="O15" s="147">
        <f t="shared" si="13"/>
        <v>0</v>
      </c>
      <c r="P15" s="148">
        <f t="shared" si="7"/>
        <v>0</v>
      </c>
      <c r="Q15" s="144">
        <f t="shared" si="14"/>
        <v>0</v>
      </c>
      <c r="R15" s="140">
        <f t="shared" si="15"/>
        <v>0</v>
      </c>
      <c r="S15" s="145">
        <f>R15*F.EE.!I14</f>
        <v>0</v>
      </c>
      <c r="T15" s="146">
        <f t="shared" si="16"/>
        <v>0</v>
      </c>
      <c r="U15" s="147">
        <f t="shared" si="17"/>
        <v>0</v>
      </c>
      <c r="V15" s="148">
        <f t="shared" si="18"/>
        <v>0</v>
      </c>
      <c r="W15" s="144">
        <f>F.Dist.!H15</f>
        <v>0</v>
      </c>
      <c r="X15" s="140">
        <f>F.Dist.!I15</f>
        <v>1</v>
      </c>
      <c r="Y15" s="140">
        <f t="shared" si="19"/>
        <v>0</v>
      </c>
      <c r="Z15" s="216">
        <f t="shared" si="20"/>
        <v>0</v>
      </c>
      <c r="AA15" s="216">
        <f t="shared" si="21"/>
        <v>0</v>
      </c>
      <c r="AB15" s="218">
        <f t="shared" si="22"/>
        <v>0</v>
      </c>
      <c r="AC15" s="161">
        <f t="shared" si="23"/>
        <v>0</v>
      </c>
      <c r="AD15" s="221">
        <f>AA15*F.EE.!M14</f>
        <v>0</v>
      </c>
      <c r="AE15" s="221">
        <f>AB15*F.EE.!Q14</f>
        <v>0</v>
      </c>
      <c r="AF15" s="151">
        <f>F.Dist.!J15</f>
        <v>0</v>
      </c>
      <c r="AG15" s="222">
        <f t="shared" si="24"/>
        <v>0</v>
      </c>
      <c r="AH15" s="222">
        <f t="shared" si="25"/>
        <v>0</v>
      </c>
      <c r="AI15" s="222">
        <f t="shared" si="26"/>
        <v>0</v>
      </c>
      <c r="AJ15" s="222">
        <f t="shared" si="27"/>
        <v>0</v>
      </c>
      <c r="AK15" s="205">
        <f t="shared" si="28"/>
        <v>0</v>
      </c>
      <c r="AL15" s="144">
        <f>F.Dist.!L15</f>
        <v>0</v>
      </c>
      <c r="AM15" s="140">
        <f>F.Dist.!M15</f>
        <v>0</v>
      </c>
      <c r="AN15" s="140">
        <f>F.Dist.!N15</f>
        <v>0</v>
      </c>
      <c r="AO15" s="140">
        <f>F.Dist.!O15</f>
        <v>0</v>
      </c>
      <c r="AP15" s="144">
        <f>F.Dist.!R15</f>
        <v>0</v>
      </c>
      <c r="AQ15" s="140">
        <f>F.Dist.!S15</f>
        <v>1</v>
      </c>
      <c r="AR15" s="140">
        <f>F.Dist.!U15</f>
        <v>0</v>
      </c>
      <c r="AS15" s="140">
        <f>F.Dist.!V15</f>
        <v>0</v>
      </c>
      <c r="AT15" s="140">
        <f>F.Dist.!W15</f>
        <v>0</v>
      </c>
      <c r="AU15" s="144">
        <f>F.Dist.!Y15</f>
        <v>0</v>
      </c>
      <c r="AV15" s="140">
        <f>F.Dist.!Z15</f>
        <v>0</v>
      </c>
      <c r="AW15" s="140">
        <f>F.Dist.!AA15</f>
        <v>0</v>
      </c>
      <c r="AX15" s="181">
        <f>F.Dist.!AB15</f>
        <v>0</v>
      </c>
      <c r="AY15" s="140">
        <f t="shared" si="29"/>
        <v>0</v>
      </c>
      <c r="AZ15" s="140">
        <f t="shared" si="30"/>
        <v>0</v>
      </c>
      <c r="BA15" s="145">
        <f>AZ15*F.EE.!T14</f>
        <v>0</v>
      </c>
      <c r="BB15" s="145">
        <f>(AZ15*F.EE.!AE14)</f>
        <v>0</v>
      </c>
      <c r="BC15" s="145">
        <f>(AZ15*F.EE.!AF14)</f>
        <v>0</v>
      </c>
      <c r="BD15" s="145">
        <f>(AZ15*F.EE.!AG14)</f>
        <v>0</v>
      </c>
      <c r="BE15" s="146">
        <f t="shared" si="0"/>
        <v>0</v>
      </c>
      <c r="BF15" s="147">
        <f t="shared" si="1"/>
        <v>0</v>
      </c>
      <c r="BG15" s="152">
        <f t="shared" si="2"/>
        <v>0</v>
      </c>
      <c r="BH15" s="216">
        <f t="shared" si="31"/>
        <v>0</v>
      </c>
      <c r="BI15" s="216">
        <f t="shared" si="32"/>
        <v>0</v>
      </c>
      <c r="BJ15" s="216">
        <f t="shared" si="33"/>
        <v>0</v>
      </c>
      <c r="BK15" s="221">
        <f>BJ15*F.EE.!W14</f>
        <v>0</v>
      </c>
      <c r="BL15" s="221">
        <f>BJ15*F.EE.!AH14</f>
        <v>0</v>
      </c>
      <c r="BM15" s="221">
        <f>BJ15*F.EE.!AI14</f>
        <v>0</v>
      </c>
      <c r="BN15" s="221">
        <f>BJ15*F.EE.!AJ14</f>
        <v>0</v>
      </c>
      <c r="BO15" s="146">
        <f t="shared" si="3"/>
        <v>0</v>
      </c>
      <c r="BP15" s="146">
        <f t="shared" si="4"/>
        <v>0</v>
      </c>
      <c r="BQ15" s="205">
        <f t="shared" si="5"/>
        <v>0</v>
      </c>
      <c r="BR15" s="144">
        <f>F.Dist.!AD15</f>
        <v>1</v>
      </c>
      <c r="BS15" s="140">
        <f>F.Dist.!AE15</f>
        <v>0</v>
      </c>
      <c r="BT15" s="144">
        <f>F.Dist.!AF15</f>
        <v>1</v>
      </c>
      <c r="BU15" s="181">
        <f>F.Dist.!AG15</f>
        <v>0</v>
      </c>
      <c r="BV15" s="162">
        <f t="shared" si="34"/>
        <v>0</v>
      </c>
      <c r="BW15" s="162">
        <f t="shared" si="35"/>
        <v>0</v>
      </c>
      <c r="BX15" s="163">
        <f>BW15*F.EE.!Z14</f>
        <v>0</v>
      </c>
      <c r="BY15" s="146">
        <f t="shared" si="50"/>
        <v>0</v>
      </c>
      <c r="BZ15" s="147">
        <f t="shared" si="36"/>
        <v>0</v>
      </c>
      <c r="CA15" s="225">
        <f t="shared" si="37"/>
        <v>0</v>
      </c>
      <c r="CB15" s="216">
        <f t="shared" si="38"/>
        <v>0</v>
      </c>
      <c r="CC15" s="224">
        <f>CB15*F.EE.!AC14</f>
        <v>0</v>
      </c>
      <c r="CD15" s="222">
        <f t="shared" si="39"/>
        <v>0</v>
      </c>
      <c r="CE15" s="231">
        <f t="shared" si="40"/>
        <v>0</v>
      </c>
      <c r="CF15" s="233">
        <f t="shared" si="51"/>
        <v>0</v>
      </c>
      <c r="CG15" s="231">
        <f t="shared" si="41"/>
        <v>0</v>
      </c>
      <c r="CH15" s="225">
        <f t="shared" si="42"/>
        <v>0</v>
      </c>
      <c r="CI15" s="218">
        <f t="shared" si="43"/>
        <v>0</v>
      </c>
      <c r="CJ15" s="221">
        <f t="shared" si="44"/>
        <v>0</v>
      </c>
      <c r="CK15" s="221">
        <f t="shared" si="45"/>
        <v>0</v>
      </c>
      <c r="CL15" s="221">
        <f t="shared" si="46"/>
        <v>0</v>
      </c>
      <c r="CM15" s="226">
        <f t="shared" si="6"/>
        <v>0</v>
      </c>
      <c r="CN15" s="226">
        <f t="shared" si="47"/>
        <v>0</v>
      </c>
      <c r="CO15" s="226">
        <f t="shared" si="48"/>
        <v>0</v>
      </c>
      <c r="CP15" s="152">
        <f t="shared" si="49"/>
        <v>0</v>
      </c>
    </row>
    <row r="16" spans="1:94" x14ac:dyDescent="0.25">
      <c r="A16" s="6" t="s">
        <v>71</v>
      </c>
      <c r="B16" s="2" t="s">
        <v>3</v>
      </c>
      <c r="C16" s="153">
        <f>E.Datos!E49</f>
        <v>0</v>
      </c>
      <c r="D16" s="180">
        <v>14.9</v>
      </c>
      <c r="E16" s="216">
        <f t="shared" si="8"/>
        <v>0</v>
      </c>
      <c r="F16" s="140">
        <f>F.Dist.!D16</f>
        <v>0.823489932885906</v>
      </c>
      <c r="G16" s="181">
        <f t="shared" si="9"/>
        <v>0</v>
      </c>
      <c r="H16" s="144">
        <f>F.Dist.!E16</f>
        <v>0</v>
      </c>
      <c r="I16" s="140">
        <f>F.Dist.!F16</f>
        <v>0</v>
      </c>
      <c r="J16" s="181">
        <f>F.Dist.!G16</f>
        <v>1</v>
      </c>
      <c r="K16" s="140">
        <f t="shared" si="10"/>
        <v>0</v>
      </c>
      <c r="L16" s="140">
        <f t="shared" si="11"/>
        <v>0</v>
      </c>
      <c r="M16" s="145">
        <f>L16*F.EE.!F15</f>
        <v>0</v>
      </c>
      <c r="N16" s="146">
        <f t="shared" si="12"/>
        <v>0</v>
      </c>
      <c r="O16" s="147">
        <f t="shared" si="13"/>
        <v>0</v>
      </c>
      <c r="P16" s="148">
        <f t="shared" si="7"/>
        <v>0</v>
      </c>
      <c r="Q16" s="144">
        <f t="shared" si="14"/>
        <v>0</v>
      </c>
      <c r="R16" s="140">
        <f t="shared" si="15"/>
        <v>0</v>
      </c>
      <c r="S16" s="145">
        <f>R16*F.EE.!I15</f>
        <v>0</v>
      </c>
      <c r="T16" s="146">
        <f t="shared" si="16"/>
        <v>0</v>
      </c>
      <c r="U16" s="147">
        <f t="shared" si="17"/>
        <v>0</v>
      </c>
      <c r="V16" s="148">
        <f t="shared" si="18"/>
        <v>0</v>
      </c>
      <c r="W16" s="144">
        <f>F.Dist.!H16</f>
        <v>0</v>
      </c>
      <c r="X16" s="140">
        <f>F.Dist.!I16</f>
        <v>1</v>
      </c>
      <c r="Y16" s="140">
        <f t="shared" si="19"/>
        <v>0</v>
      </c>
      <c r="Z16" s="216">
        <f t="shared" si="20"/>
        <v>0</v>
      </c>
      <c r="AA16" s="216">
        <f t="shared" si="21"/>
        <v>0</v>
      </c>
      <c r="AB16" s="218">
        <f t="shared" si="22"/>
        <v>0</v>
      </c>
      <c r="AC16" s="161">
        <f t="shared" si="23"/>
        <v>0</v>
      </c>
      <c r="AD16" s="221">
        <f>AA16*F.EE.!M15</f>
        <v>0</v>
      </c>
      <c r="AE16" s="221">
        <f>AB16*F.EE.!Q15</f>
        <v>0</v>
      </c>
      <c r="AF16" s="151">
        <f>F.Dist.!J16</f>
        <v>0</v>
      </c>
      <c r="AG16" s="222">
        <f t="shared" si="24"/>
        <v>0</v>
      </c>
      <c r="AH16" s="222">
        <f t="shared" si="25"/>
        <v>0</v>
      </c>
      <c r="AI16" s="222">
        <f t="shared" si="26"/>
        <v>0</v>
      </c>
      <c r="AJ16" s="222">
        <f t="shared" si="27"/>
        <v>0</v>
      </c>
      <c r="AK16" s="205">
        <f t="shared" si="28"/>
        <v>0</v>
      </c>
      <c r="AL16" s="144">
        <f>F.Dist.!L16</f>
        <v>0</v>
      </c>
      <c r="AM16" s="140">
        <f>F.Dist.!M16</f>
        <v>0</v>
      </c>
      <c r="AN16" s="140">
        <f>F.Dist.!N16</f>
        <v>0</v>
      </c>
      <c r="AO16" s="140">
        <f>F.Dist.!O16</f>
        <v>0</v>
      </c>
      <c r="AP16" s="144">
        <f>F.Dist.!R16</f>
        <v>0</v>
      </c>
      <c r="AQ16" s="140">
        <f>F.Dist.!S16</f>
        <v>1</v>
      </c>
      <c r="AR16" s="140">
        <f>F.Dist.!U16</f>
        <v>0</v>
      </c>
      <c r="AS16" s="140">
        <f>F.Dist.!V16</f>
        <v>0</v>
      </c>
      <c r="AT16" s="140">
        <f>F.Dist.!W16</f>
        <v>0</v>
      </c>
      <c r="AU16" s="144">
        <f>F.Dist.!Y16</f>
        <v>0</v>
      </c>
      <c r="AV16" s="140">
        <f>F.Dist.!Z16</f>
        <v>0</v>
      </c>
      <c r="AW16" s="140">
        <f>F.Dist.!AA16</f>
        <v>0</v>
      </c>
      <c r="AX16" s="181">
        <f>F.Dist.!AB16</f>
        <v>0</v>
      </c>
      <c r="AY16" s="140">
        <f t="shared" si="29"/>
        <v>0</v>
      </c>
      <c r="AZ16" s="140">
        <f t="shared" si="30"/>
        <v>0</v>
      </c>
      <c r="BA16" s="145">
        <f>AZ16*F.EE.!T15</f>
        <v>0</v>
      </c>
      <c r="BB16" s="145">
        <f>(AZ16*F.EE.!AE15)</f>
        <v>0</v>
      </c>
      <c r="BC16" s="145">
        <f>(AZ16*F.EE.!AF15)</f>
        <v>0</v>
      </c>
      <c r="BD16" s="145">
        <f>(AZ16*F.EE.!AG15)</f>
        <v>0</v>
      </c>
      <c r="BE16" s="146">
        <f t="shared" si="0"/>
        <v>0</v>
      </c>
      <c r="BF16" s="147">
        <f t="shared" si="1"/>
        <v>0</v>
      </c>
      <c r="BG16" s="152">
        <f t="shared" si="2"/>
        <v>0</v>
      </c>
      <c r="BH16" s="216">
        <f t="shared" si="31"/>
        <v>0</v>
      </c>
      <c r="BI16" s="216">
        <f t="shared" si="32"/>
        <v>0</v>
      </c>
      <c r="BJ16" s="216">
        <f t="shared" si="33"/>
        <v>0</v>
      </c>
      <c r="BK16" s="221">
        <f>BJ16*F.EE.!W15</f>
        <v>0</v>
      </c>
      <c r="BL16" s="221">
        <f>BJ16*F.EE.!AH15</f>
        <v>0</v>
      </c>
      <c r="BM16" s="221">
        <f>BJ16*F.EE.!AI15</f>
        <v>0</v>
      </c>
      <c r="BN16" s="221">
        <f>BJ16*F.EE.!AJ15</f>
        <v>0</v>
      </c>
      <c r="BO16" s="146">
        <f t="shared" si="3"/>
        <v>0</v>
      </c>
      <c r="BP16" s="146">
        <f t="shared" si="4"/>
        <v>0</v>
      </c>
      <c r="BQ16" s="205">
        <f t="shared" si="5"/>
        <v>0</v>
      </c>
      <c r="BR16" s="144">
        <f>F.Dist.!AD16</f>
        <v>1</v>
      </c>
      <c r="BS16" s="140">
        <f>F.Dist.!AE16</f>
        <v>0</v>
      </c>
      <c r="BT16" s="144">
        <f>F.Dist.!AF16</f>
        <v>1</v>
      </c>
      <c r="BU16" s="181">
        <f>F.Dist.!AG16</f>
        <v>0</v>
      </c>
      <c r="BV16" s="162">
        <f t="shared" si="34"/>
        <v>0</v>
      </c>
      <c r="BW16" s="162">
        <f t="shared" si="35"/>
        <v>0</v>
      </c>
      <c r="BX16" s="163">
        <f>BW16*F.EE.!Z15</f>
        <v>0</v>
      </c>
      <c r="BY16" s="146">
        <f t="shared" si="50"/>
        <v>0</v>
      </c>
      <c r="BZ16" s="147">
        <f t="shared" si="36"/>
        <v>0</v>
      </c>
      <c r="CA16" s="225">
        <f t="shared" si="37"/>
        <v>0</v>
      </c>
      <c r="CB16" s="216">
        <f t="shared" si="38"/>
        <v>0</v>
      </c>
      <c r="CC16" s="224">
        <f>CB16*F.EE.!AC15</f>
        <v>0</v>
      </c>
      <c r="CD16" s="222">
        <f t="shared" si="39"/>
        <v>0</v>
      </c>
      <c r="CE16" s="231">
        <f t="shared" si="40"/>
        <v>0</v>
      </c>
      <c r="CF16" s="233">
        <f t="shared" si="51"/>
        <v>0</v>
      </c>
      <c r="CG16" s="231">
        <f t="shared" si="41"/>
        <v>0</v>
      </c>
      <c r="CH16" s="225">
        <f t="shared" si="42"/>
        <v>0</v>
      </c>
      <c r="CI16" s="218">
        <f t="shared" si="43"/>
        <v>0</v>
      </c>
      <c r="CJ16" s="221">
        <f t="shared" si="44"/>
        <v>0</v>
      </c>
      <c r="CK16" s="221">
        <f t="shared" si="45"/>
        <v>0</v>
      </c>
      <c r="CL16" s="221">
        <f t="shared" si="46"/>
        <v>0</v>
      </c>
      <c r="CM16" s="226">
        <f t="shared" si="6"/>
        <v>0</v>
      </c>
      <c r="CN16" s="226">
        <f t="shared" si="47"/>
        <v>0</v>
      </c>
      <c r="CO16" s="226">
        <f t="shared" si="48"/>
        <v>0</v>
      </c>
      <c r="CP16" s="152">
        <f t="shared" si="49"/>
        <v>0</v>
      </c>
    </row>
    <row r="17" spans="1:94" x14ac:dyDescent="0.25">
      <c r="A17" s="6" t="s">
        <v>71</v>
      </c>
      <c r="B17" s="2" t="s">
        <v>15</v>
      </c>
      <c r="C17" s="154">
        <f>E.Datos!E51</f>
        <v>0</v>
      </c>
      <c r="D17" s="182">
        <v>14.97</v>
      </c>
      <c r="E17" s="216">
        <f t="shared" si="8"/>
        <v>0</v>
      </c>
      <c r="F17" s="140">
        <f>F.Dist.!D17</f>
        <v>0.76486305945223776</v>
      </c>
      <c r="G17" s="181">
        <f t="shared" si="9"/>
        <v>0</v>
      </c>
      <c r="H17" s="144">
        <f>F.Dist.!E17</f>
        <v>0</v>
      </c>
      <c r="I17" s="140">
        <f>F.Dist.!F17</f>
        <v>0</v>
      </c>
      <c r="J17" s="181">
        <f>F.Dist.!G17</f>
        <v>1</v>
      </c>
      <c r="K17" s="140">
        <f t="shared" si="10"/>
        <v>0</v>
      </c>
      <c r="L17" s="140">
        <f t="shared" si="11"/>
        <v>0</v>
      </c>
      <c r="M17" s="145">
        <f>L17*F.EE.!F16</f>
        <v>0</v>
      </c>
      <c r="N17" s="146">
        <f t="shared" si="12"/>
        <v>0</v>
      </c>
      <c r="O17" s="147">
        <f t="shared" si="13"/>
        <v>0</v>
      </c>
      <c r="P17" s="148">
        <f t="shared" si="7"/>
        <v>0</v>
      </c>
      <c r="Q17" s="144">
        <f t="shared" si="14"/>
        <v>0</v>
      </c>
      <c r="R17" s="140">
        <f t="shared" si="15"/>
        <v>0</v>
      </c>
      <c r="S17" s="145">
        <f>R17*F.EE.!I16</f>
        <v>0</v>
      </c>
      <c r="T17" s="146">
        <f t="shared" si="16"/>
        <v>0</v>
      </c>
      <c r="U17" s="147">
        <f t="shared" si="17"/>
        <v>0</v>
      </c>
      <c r="V17" s="148">
        <f t="shared" si="18"/>
        <v>0</v>
      </c>
      <c r="W17" s="207">
        <f>F.Dist.!H17</f>
        <v>0</v>
      </c>
      <c r="X17" s="208">
        <f>F.Dist.!I17</f>
        <v>1</v>
      </c>
      <c r="Y17" s="208">
        <f t="shared" si="19"/>
        <v>0</v>
      </c>
      <c r="Z17" s="219">
        <f t="shared" si="20"/>
        <v>0</v>
      </c>
      <c r="AA17" s="219">
        <f t="shared" si="21"/>
        <v>0</v>
      </c>
      <c r="AB17" s="220">
        <f t="shared" si="22"/>
        <v>0</v>
      </c>
      <c r="AC17" s="161">
        <f t="shared" si="23"/>
        <v>0</v>
      </c>
      <c r="AD17" s="221">
        <f>AA17*F.EE.!M16</f>
        <v>0</v>
      </c>
      <c r="AE17" s="221">
        <f>AB17*F.EE.!Q16</f>
        <v>0</v>
      </c>
      <c r="AF17" s="151">
        <f>F.Dist.!J17</f>
        <v>0</v>
      </c>
      <c r="AG17" s="222">
        <f t="shared" si="24"/>
        <v>0</v>
      </c>
      <c r="AH17" s="222">
        <f t="shared" si="25"/>
        <v>0</v>
      </c>
      <c r="AI17" s="222">
        <f t="shared" si="26"/>
        <v>0</v>
      </c>
      <c r="AJ17" s="222">
        <f t="shared" si="27"/>
        <v>0</v>
      </c>
      <c r="AK17" s="205">
        <f t="shared" si="28"/>
        <v>0</v>
      </c>
      <c r="AL17" s="207">
        <f>F.Dist.!L17</f>
        <v>0</v>
      </c>
      <c r="AM17" s="208">
        <f>F.Dist.!M17</f>
        <v>0</v>
      </c>
      <c r="AN17" s="208">
        <f>F.Dist.!N17</f>
        <v>0</v>
      </c>
      <c r="AO17" s="208">
        <f>F.Dist.!O17</f>
        <v>0</v>
      </c>
      <c r="AP17" s="207">
        <f>F.Dist.!R17</f>
        <v>0</v>
      </c>
      <c r="AQ17" s="208">
        <f>F.Dist.!S17</f>
        <v>1</v>
      </c>
      <c r="AR17" s="208">
        <f>F.Dist.!U17</f>
        <v>0</v>
      </c>
      <c r="AS17" s="208">
        <f>F.Dist.!V17</f>
        <v>0</v>
      </c>
      <c r="AT17" s="208">
        <f>F.Dist.!W17</f>
        <v>0</v>
      </c>
      <c r="AU17" s="207">
        <f>F.Dist.!Y17</f>
        <v>0</v>
      </c>
      <c r="AV17" s="208">
        <f>F.Dist.!Z17</f>
        <v>0</v>
      </c>
      <c r="AW17" s="208">
        <f>F.Dist.!AA17</f>
        <v>0</v>
      </c>
      <c r="AX17" s="209">
        <f>F.Dist.!AB17</f>
        <v>0</v>
      </c>
      <c r="AY17" s="208">
        <f t="shared" si="29"/>
        <v>0</v>
      </c>
      <c r="AZ17" s="208">
        <f t="shared" si="30"/>
        <v>0</v>
      </c>
      <c r="BA17" s="211">
        <f>AZ17*F.EE.!T16</f>
        <v>0</v>
      </c>
      <c r="BB17" s="211">
        <f>(AZ17*F.EE.!AE16)</f>
        <v>0</v>
      </c>
      <c r="BC17" s="211">
        <f>(AZ17*F.EE.!AF16)</f>
        <v>0</v>
      </c>
      <c r="BD17" s="211">
        <f>(AZ17*F.EE.!AG16)</f>
        <v>0</v>
      </c>
      <c r="BE17" s="212">
        <f t="shared" si="0"/>
        <v>0</v>
      </c>
      <c r="BF17" s="213">
        <f t="shared" si="1"/>
        <v>0</v>
      </c>
      <c r="BG17" s="152">
        <f t="shared" si="2"/>
        <v>0</v>
      </c>
      <c r="BH17" s="216">
        <f t="shared" si="31"/>
        <v>0</v>
      </c>
      <c r="BI17" s="216">
        <f t="shared" si="32"/>
        <v>0</v>
      </c>
      <c r="BJ17" s="216">
        <f t="shared" si="33"/>
        <v>0</v>
      </c>
      <c r="BK17" s="221">
        <f>BJ17*F.EE.!W16</f>
        <v>0</v>
      </c>
      <c r="BL17" s="221">
        <f>BJ17*F.EE.!AH16</f>
        <v>0</v>
      </c>
      <c r="BM17" s="221">
        <f>BJ17*F.EE.!AI16</f>
        <v>0</v>
      </c>
      <c r="BN17" s="221">
        <f>BJ17*F.EE.!AJ16</f>
        <v>0</v>
      </c>
      <c r="BO17" s="146">
        <f t="shared" si="3"/>
        <v>0</v>
      </c>
      <c r="BP17" s="146">
        <f t="shared" si="4"/>
        <v>0</v>
      </c>
      <c r="BQ17" s="205">
        <f t="shared" si="5"/>
        <v>0</v>
      </c>
      <c r="BR17" s="207">
        <f>F.Dist.!AD17</f>
        <v>1</v>
      </c>
      <c r="BS17" s="208">
        <f>F.Dist.!AE17</f>
        <v>0</v>
      </c>
      <c r="BT17" s="207">
        <f>F.Dist.!AF17</f>
        <v>1</v>
      </c>
      <c r="BU17" s="209">
        <f>F.Dist.!AG17</f>
        <v>0</v>
      </c>
      <c r="BV17" s="162">
        <f t="shared" si="34"/>
        <v>0</v>
      </c>
      <c r="BW17" s="162">
        <f t="shared" si="35"/>
        <v>0</v>
      </c>
      <c r="BX17" s="163">
        <f>BW17*F.EE.!Z16</f>
        <v>0</v>
      </c>
      <c r="BY17" s="146">
        <f t="shared" si="50"/>
        <v>0</v>
      </c>
      <c r="BZ17" s="147">
        <f t="shared" si="36"/>
        <v>0</v>
      </c>
      <c r="CA17" s="225">
        <f t="shared" si="37"/>
        <v>0</v>
      </c>
      <c r="CB17" s="216">
        <f t="shared" si="38"/>
        <v>0</v>
      </c>
      <c r="CC17" s="224">
        <f>CB17*F.EE.!AC16</f>
        <v>0</v>
      </c>
      <c r="CD17" s="222">
        <f t="shared" si="39"/>
        <v>0</v>
      </c>
      <c r="CE17" s="231">
        <f t="shared" si="40"/>
        <v>0</v>
      </c>
      <c r="CF17" s="233">
        <f t="shared" si="51"/>
        <v>0</v>
      </c>
      <c r="CG17" s="231">
        <f t="shared" si="41"/>
        <v>0</v>
      </c>
      <c r="CH17" s="235">
        <f t="shared" si="42"/>
        <v>0</v>
      </c>
      <c r="CI17" s="220">
        <f t="shared" si="43"/>
        <v>0</v>
      </c>
      <c r="CJ17" s="221">
        <f t="shared" si="44"/>
        <v>0</v>
      </c>
      <c r="CK17" s="221">
        <f t="shared" si="45"/>
        <v>0</v>
      </c>
      <c r="CL17" s="221">
        <f t="shared" si="46"/>
        <v>0</v>
      </c>
      <c r="CM17" s="226">
        <f t="shared" si="6"/>
        <v>0</v>
      </c>
      <c r="CN17" s="226">
        <f t="shared" si="47"/>
        <v>0</v>
      </c>
      <c r="CO17" s="226">
        <f t="shared" si="48"/>
        <v>0</v>
      </c>
      <c r="CP17" s="375">
        <f t="shared" si="49"/>
        <v>0</v>
      </c>
    </row>
    <row r="18" spans="1:94" ht="21.75" customHeight="1" x14ac:dyDescent="0.25">
      <c r="A18" s="236" t="s">
        <v>274</v>
      </c>
      <c r="B18" s="238"/>
      <c r="C18" s="237">
        <f>SUM(C4:C17)</f>
        <v>0</v>
      </c>
      <c r="D18" s="352"/>
      <c r="E18" s="351">
        <f>SUM(E4:E17)</f>
        <v>0</v>
      </c>
      <c r="F18" s="352"/>
      <c r="G18" s="239">
        <f>SUM(G4:G17)</f>
        <v>0</v>
      </c>
      <c r="H18" s="353"/>
      <c r="I18" s="354"/>
      <c r="J18" s="355"/>
      <c r="K18" s="240">
        <f>SUM(K4:K17)</f>
        <v>0</v>
      </c>
      <c r="L18" s="240">
        <f>SUM(L4:L17)</f>
        <v>0</v>
      </c>
      <c r="M18" s="241">
        <f>SUM(M4:M17)</f>
        <v>0</v>
      </c>
      <c r="N18" s="242">
        <f>SUM(N4:N17)</f>
        <v>0</v>
      </c>
      <c r="O18" s="242">
        <f>SUM(O4:O17)</f>
        <v>0</v>
      </c>
      <c r="P18" s="356"/>
      <c r="Q18" s="240">
        <f>SUM(Q4:Q17)</f>
        <v>0</v>
      </c>
      <c r="R18" s="240">
        <f>SUM(R4:R17)</f>
        <v>0</v>
      </c>
      <c r="S18" s="241">
        <f>SUM(S4:S17)</f>
        <v>0</v>
      </c>
      <c r="T18" s="242">
        <f>SUM(T4:T17)</f>
        <v>0</v>
      </c>
      <c r="U18" s="242">
        <f>SUM(U4:U17)</f>
        <v>0</v>
      </c>
      <c r="V18" s="359"/>
      <c r="W18" s="357"/>
      <c r="X18" s="358"/>
      <c r="Y18" s="243">
        <f>SUM(Y4:Y17)</f>
        <v>0</v>
      </c>
      <c r="Z18" s="360">
        <f>SUM(Z4:Z17)</f>
        <v>0</v>
      </c>
      <c r="AA18" s="360">
        <f>SUM(AA4:AA17)</f>
        <v>0</v>
      </c>
      <c r="AB18" s="360">
        <f>SUM(AB4:AB17)</f>
        <v>0</v>
      </c>
      <c r="AC18" s="359"/>
      <c r="AD18" s="248">
        <f>SUM(AD4:AD17)</f>
        <v>0</v>
      </c>
      <c r="AE18" s="361">
        <f>SUM(AE4:AE17)</f>
        <v>0</v>
      </c>
      <c r="AF18" s="362"/>
      <c r="AG18" s="363">
        <f>SUM(AG4:AG17)</f>
        <v>0</v>
      </c>
      <c r="AH18" s="363">
        <f>SUM(AH4:AH17)</f>
        <v>0</v>
      </c>
      <c r="AI18" s="363">
        <f t="shared" ref="AI18:AJ18" si="52">SUM(AI4:AI17)</f>
        <v>0</v>
      </c>
      <c r="AJ18" s="363">
        <f t="shared" si="52"/>
        <v>0</v>
      </c>
      <c r="AK18" s="366"/>
      <c r="AL18" s="354"/>
      <c r="AM18" s="354"/>
      <c r="AN18" s="354"/>
      <c r="AO18" s="354"/>
      <c r="AP18" s="354"/>
      <c r="AQ18" s="354"/>
      <c r="AR18" s="354"/>
      <c r="AS18" s="354"/>
      <c r="AT18" s="354"/>
      <c r="AU18" s="354"/>
      <c r="AV18" s="354"/>
      <c r="AW18" s="354"/>
      <c r="AX18" s="355"/>
      <c r="AY18" s="367">
        <f>SUM(AY4:AY17)</f>
        <v>0</v>
      </c>
      <c r="AZ18" s="367">
        <f>SUM(AZ4:AZ17)</f>
        <v>0</v>
      </c>
      <c r="BA18" s="368">
        <f>SUM(BA4:BA17)</f>
        <v>0</v>
      </c>
      <c r="BB18" s="368">
        <f t="shared" ref="BB18:BD18" si="53">SUM(BB4:BB17)</f>
        <v>0</v>
      </c>
      <c r="BC18" s="368">
        <f t="shared" si="53"/>
        <v>0</v>
      </c>
      <c r="BD18" s="368">
        <f t="shared" si="53"/>
        <v>0</v>
      </c>
      <c r="BE18" s="370">
        <f>SUM(BE4:BE17)</f>
        <v>0</v>
      </c>
      <c r="BF18" s="370">
        <f>SUM(BF4:BF17)</f>
        <v>0</v>
      </c>
      <c r="BG18" s="356"/>
      <c r="BH18" s="350">
        <f>SUM(BH4:BH17)</f>
        <v>0</v>
      </c>
      <c r="BI18" s="350">
        <f t="shared" ref="BI18:BJ18" si="54">SUM(BI4:BI17)</f>
        <v>0</v>
      </c>
      <c r="BJ18" s="350">
        <f t="shared" si="54"/>
        <v>0</v>
      </c>
      <c r="BK18" s="369">
        <f>SUM(BK4:BK17)</f>
        <v>0</v>
      </c>
      <c r="BL18" s="369">
        <f t="shared" ref="BL18:BN18" si="55">SUM(BL4:BL17)</f>
        <v>0</v>
      </c>
      <c r="BM18" s="369">
        <f t="shared" si="55"/>
        <v>0</v>
      </c>
      <c r="BN18" s="369">
        <f t="shared" si="55"/>
        <v>0</v>
      </c>
      <c r="BO18" s="363">
        <f>SUM(BO4:BO17)</f>
        <v>0</v>
      </c>
      <c r="BP18" s="363">
        <f>SUM(BP4:BP17)</f>
        <v>0</v>
      </c>
      <c r="BQ18" s="359"/>
      <c r="BR18" s="357"/>
      <c r="BS18" s="357"/>
      <c r="BT18" s="357"/>
      <c r="BU18" s="358"/>
      <c r="BV18" s="245">
        <f t="shared" ref="BV18:CE18" si="56">SUM(BV4:BV17)</f>
        <v>0</v>
      </c>
      <c r="BW18" s="245">
        <f t="shared" si="56"/>
        <v>0</v>
      </c>
      <c r="BX18" s="246">
        <f t="shared" si="56"/>
        <v>0</v>
      </c>
      <c r="BY18" s="242">
        <f t="shared" si="56"/>
        <v>0</v>
      </c>
      <c r="BZ18" s="247">
        <f t="shared" si="56"/>
        <v>0</v>
      </c>
      <c r="CA18" s="371">
        <f t="shared" si="56"/>
        <v>0</v>
      </c>
      <c r="CB18" s="350">
        <f t="shared" si="56"/>
        <v>0</v>
      </c>
      <c r="CC18" s="369">
        <f t="shared" si="56"/>
        <v>0</v>
      </c>
      <c r="CD18" s="363">
        <f t="shared" si="56"/>
        <v>0</v>
      </c>
      <c r="CE18" s="372">
        <f t="shared" si="56"/>
        <v>0</v>
      </c>
      <c r="CF18" s="373">
        <f t="shared" si="51"/>
        <v>0</v>
      </c>
      <c r="CG18" s="372">
        <f t="shared" si="51"/>
        <v>0</v>
      </c>
      <c r="CH18" s="360">
        <f t="shared" ref="CH18:CM18" si="57">SUM(CH4:CH17)</f>
        <v>0</v>
      </c>
      <c r="CI18" s="360">
        <f t="shared" si="57"/>
        <v>0</v>
      </c>
      <c r="CJ18" s="374">
        <f t="shared" si="57"/>
        <v>0</v>
      </c>
      <c r="CK18" s="369">
        <f t="shared" si="57"/>
        <v>0</v>
      </c>
      <c r="CL18" s="369">
        <f t="shared" si="57"/>
        <v>0</v>
      </c>
      <c r="CM18" s="361">
        <f t="shared" si="57"/>
        <v>0</v>
      </c>
      <c r="CN18" s="361">
        <f t="shared" si="47"/>
        <v>0</v>
      </c>
      <c r="CO18" s="361">
        <f>CJ18*17/14</f>
        <v>0</v>
      </c>
      <c r="CP18" s="1"/>
    </row>
    <row r="19" spans="1:94" x14ac:dyDescent="0.2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223"/>
      <c r="CO19" s="223"/>
      <c r="CP19" s="1"/>
    </row>
    <row r="20" spans="1:94" x14ac:dyDescent="0.2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row>
    <row r="21" spans="1:94" x14ac:dyDescent="0.2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row>
    <row r="22" spans="1:94" x14ac:dyDescent="0.25">
      <c r="C22" s="1"/>
      <c r="D22" s="1"/>
      <c r="E22" s="1"/>
      <c r="F22" s="1"/>
      <c r="G22" s="1"/>
      <c r="H22" s="1"/>
      <c r="I22" s="1"/>
      <c r="J22" s="1"/>
      <c r="K22" s="1"/>
      <c r="L22" s="1"/>
      <c r="M22" s="1"/>
      <c r="N22" s="155"/>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CA22" s="1"/>
      <c r="CB22" s="1"/>
      <c r="CC22" s="1"/>
      <c r="CD22" s="1"/>
    </row>
    <row r="23" spans="1:94" x14ac:dyDescent="0.25">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Q23" s="1"/>
      <c r="BR23" s="1"/>
      <c r="BS23" s="1"/>
      <c r="BT23" s="1"/>
      <c r="BU23" s="1"/>
      <c r="BV23" s="1"/>
      <c r="BW23" s="1"/>
      <c r="BX23" s="1"/>
      <c r="CA23" s="1"/>
      <c r="CB23" s="1"/>
      <c r="CC23" s="1"/>
      <c r="CD23" s="1"/>
    </row>
    <row r="24" spans="1:94" x14ac:dyDescent="0.25">
      <c r="C24" s="1"/>
      <c r="D24" s="1"/>
      <c r="E24" s="1"/>
      <c r="F24" s="1"/>
      <c r="G24" s="156"/>
      <c r="H24" s="1"/>
      <c r="I24" s="1"/>
      <c r="J24" s="1"/>
      <c r="K24" s="1"/>
      <c r="L24" s="1"/>
      <c r="M24" s="1"/>
      <c r="N24" s="155"/>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G24" s="1"/>
      <c r="BH24" s="1"/>
      <c r="BI24" s="1"/>
      <c r="BJ24" s="1"/>
      <c r="BK24" s="1"/>
      <c r="BL24" s="1"/>
      <c r="BM24" s="1"/>
      <c r="BN24" s="1"/>
      <c r="BQ24" s="1"/>
      <c r="BR24" s="1"/>
      <c r="BS24" s="1"/>
      <c r="BT24" s="1"/>
      <c r="BU24" s="1"/>
      <c r="BV24" s="1"/>
      <c r="BW24" s="1"/>
      <c r="BX24" s="1"/>
      <c r="CA24" s="1"/>
      <c r="CB24" s="1"/>
      <c r="CC24" s="1"/>
      <c r="CD24" s="1"/>
    </row>
    <row r="30" spans="1:94" ht="15.75" x14ac:dyDescent="0.25">
      <c r="A30" s="494" t="s">
        <v>101</v>
      </c>
      <c r="B30" s="494" t="s">
        <v>64</v>
      </c>
      <c r="C30" s="496" t="s">
        <v>65</v>
      </c>
      <c r="D30" s="490" t="s">
        <v>100</v>
      </c>
      <c r="E30" s="491"/>
      <c r="F30" s="491"/>
      <c r="G30" s="493"/>
      <c r="H30" s="490" t="s">
        <v>121</v>
      </c>
      <c r="I30" s="491"/>
      <c r="J30" s="493"/>
      <c r="K30" s="490" t="s">
        <v>1</v>
      </c>
      <c r="L30" s="491"/>
      <c r="M30" s="491"/>
      <c r="N30" s="491"/>
      <c r="O30" s="491"/>
      <c r="P30" s="493"/>
      <c r="Q30" s="490" t="s">
        <v>198</v>
      </c>
      <c r="R30" s="491"/>
      <c r="S30" s="491"/>
      <c r="T30" s="491"/>
      <c r="U30" s="491"/>
      <c r="V30" s="493"/>
      <c r="W30" s="490" t="s">
        <v>0</v>
      </c>
      <c r="X30" s="491"/>
      <c r="Y30" s="491"/>
      <c r="Z30" s="491"/>
      <c r="AA30" s="491"/>
      <c r="AB30" s="491"/>
      <c r="AC30" s="491"/>
      <c r="AD30" s="491"/>
      <c r="AE30" s="491"/>
      <c r="AF30" s="490" t="s">
        <v>270</v>
      </c>
      <c r="AG30" s="491"/>
      <c r="AH30" s="491"/>
      <c r="AI30" s="491"/>
      <c r="AJ30" s="491"/>
      <c r="AK30" s="347"/>
      <c r="AL30" s="490" t="s">
        <v>120</v>
      </c>
      <c r="AM30" s="491"/>
      <c r="AN30" s="491"/>
      <c r="AO30" s="491"/>
      <c r="AP30" s="490" t="s">
        <v>122</v>
      </c>
      <c r="AQ30" s="491"/>
      <c r="AR30" s="491"/>
      <c r="AS30" s="491"/>
      <c r="AT30" s="493"/>
      <c r="AU30" s="491" t="s">
        <v>211</v>
      </c>
      <c r="AV30" s="491"/>
      <c r="AW30" s="491"/>
      <c r="AX30" s="493"/>
      <c r="AY30" s="490" t="s">
        <v>222</v>
      </c>
      <c r="AZ30" s="491"/>
      <c r="BA30" s="491"/>
      <c r="BB30" s="491"/>
      <c r="BC30" s="491"/>
      <c r="BD30" s="491"/>
      <c r="BE30" s="491"/>
      <c r="BF30" s="491"/>
      <c r="BG30" s="493"/>
      <c r="BH30" s="490" t="s">
        <v>227</v>
      </c>
      <c r="BI30" s="491"/>
      <c r="BJ30" s="491"/>
      <c r="BK30" s="491"/>
      <c r="BL30" s="491"/>
      <c r="BM30" s="491"/>
      <c r="BN30" s="491"/>
      <c r="BO30" s="491"/>
      <c r="BP30" s="347"/>
      <c r="BQ30" s="347"/>
      <c r="BR30" s="488" t="s">
        <v>230</v>
      </c>
      <c r="BS30" s="492"/>
      <c r="BT30" s="488" t="s">
        <v>231</v>
      </c>
      <c r="BU30" s="489"/>
      <c r="BV30" s="490" t="s">
        <v>232</v>
      </c>
      <c r="BW30" s="491"/>
      <c r="BX30" s="491"/>
      <c r="BY30" s="491"/>
      <c r="BZ30" s="491"/>
      <c r="CA30" s="490" t="s">
        <v>235</v>
      </c>
      <c r="CB30" s="491"/>
      <c r="CC30" s="491"/>
      <c r="CD30" s="491"/>
      <c r="CE30" s="491"/>
      <c r="CF30" s="490" t="s">
        <v>246</v>
      </c>
      <c r="CG30" s="491"/>
      <c r="CH30" s="488" t="s">
        <v>149</v>
      </c>
      <c r="CI30" s="492"/>
      <c r="CJ30" s="165" t="s">
        <v>272</v>
      </c>
      <c r="CK30" s="165" t="s">
        <v>252</v>
      </c>
      <c r="CL30" s="165" t="s">
        <v>251</v>
      </c>
      <c r="CM30" s="165" t="s">
        <v>336</v>
      </c>
      <c r="CN30" s="249" t="s">
        <v>254</v>
      </c>
      <c r="CO30" s="249" t="s">
        <v>253</v>
      </c>
      <c r="CP30" s="376"/>
    </row>
    <row r="31" spans="1:94" ht="16.5" x14ac:dyDescent="0.3">
      <c r="A31" s="494"/>
      <c r="B31" s="494"/>
      <c r="C31" s="497"/>
      <c r="D31" s="348" t="s">
        <v>103</v>
      </c>
      <c r="E31" s="29" t="s">
        <v>104</v>
      </c>
      <c r="F31" s="29" t="s">
        <v>95</v>
      </c>
      <c r="G31" s="34" t="s">
        <v>256</v>
      </c>
      <c r="H31" s="348" t="s">
        <v>68</v>
      </c>
      <c r="I31" s="29" t="s">
        <v>66</v>
      </c>
      <c r="J31" s="34" t="s">
        <v>67</v>
      </c>
      <c r="K31" s="29" t="s">
        <v>69</v>
      </c>
      <c r="L31" s="29" t="s">
        <v>70</v>
      </c>
      <c r="M31" s="31" t="s">
        <v>73</v>
      </c>
      <c r="N31" s="43" t="s">
        <v>97</v>
      </c>
      <c r="O31" s="36" t="s">
        <v>219</v>
      </c>
      <c r="P31" s="32" t="s">
        <v>257</v>
      </c>
      <c r="Q31" s="123" t="s">
        <v>208</v>
      </c>
      <c r="R31" s="30" t="s">
        <v>209</v>
      </c>
      <c r="S31" s="31" t="s">
        <v>207</v>
      </c>
      <c r="T31" s="43" t="s">
        <v>146</v>
      </c>
      <c r="U31" s="36" t="s">
        <v>209</v>
      </c>
      <c r="V31" s="32" t="s">
        <v>102</v>
      </c>
      <c r="W31" s="348" t="s">
        <v>106</v>
      </c>
      <c r="X31" s="29" t="s">
        <v>107</v>
      </c>
      <c r="Y31" s="29" t="s">
        <v>108</v>
      </c>
      <c r="Z31" s="29" t="s">
        <v>109</v>
      </c>
      <c r="AA31" s="29" t="s">
        <v>110</v>
      </c>
      <c r="AB31" s="29" t="s">
        <v>111</v>
      </c>
      <c r="AC31" s="159" t="s">
        <v>258</v>
      </c>
      <c r="AD31" s="31" t="s">
        <v>114</v>
      </c>
      <c r="AE31" s="31" t="s">
        <v>115</v>
      </c>
      <c r="AF31" s="120" t="s">
        <v>271</v>
      </c>
      <c r="AG31" s="43" t="s">
        <v>117</v>
      </c>
      <c r="AH31" s="43" t="s">
        <v>118</v>
      </c>
      <c r="AI31" s="43" t="s">
        <v>215</v>
      </c>
      <c r="AJ31" s="43" t="s">
        <v>217</v>
      </c>
      <c r="AK31" s="159" t="s">
        <v>259</v>
      </c>
      <c r="AL31" s="38" t="s">
        <v>124</v>
      </c>
      <c r="AM31" s="38" t="s">
        <v>131</v>
      </c>
      <c r="AN31" s="38" t="s">
        <v>119</v>
      </c>
      <c r="AO31" s="38" t="s">
        <v>205</v>
      </c>
      <c r="AP31" s="37" t="s">
        <v>125</v>
      </c>
      <c r="AQ31" s="38" t="s">
        <v>132</v>
      </c>
      <c r="AR31" s="38" t="s">
        <v>123</v>
      </c>
      <c r="AS31" s="38" t="s">
        <v>154</v>
      </c>
      <c r="AT31" s="39" t="s">
        <v>206</v>
      </c>
      <c r="AU31" s="38" t="s">
        <v>210</v>
      </c>
      <c r="AV31" s="38" t="s">
        <v>212</v>
      </c>
      <c r="AW31" s="38" t="s">
        <v>213</v>
      </c>
      <c r="AX31" s="39" t="s">
        <v>214</v>
      </c>
      <c r="AY31" s="348" t="s">
        <v>126</v>
      </c>
      <c r="AZ31" s="29" t="s">
        <v>127</v>
      </c>
      <c r="BA31" s="31" t="s">
        <v>128</v>
      </c>
      <c r="BB31" s="31" t="s">
        <v>129</v>
      </c>
      <c r="BC31" s="31" t="s">
        <v>130</v>
      </c>
      <c r="BD31" s="31" t="s">
        <v>340</v>
      </c>
      <c r="BE31" s="43" t="s">
        <v>223</v>
      </c>
      <c r="BF31" s="158" t="s">
        <v>221</v>
      </c>
      <c r="BG31" s="159" t="s">
        <v>260</v>
      </c>
      <c r="BH31" s="29" t="s">
        <v>133</v>
      </c>
      <c r="BI31" s="29" t="s">
        <v>134</v>
      </c>
      <c r="BJ31" s="30" t="s">
        <v>135</v>
      </c>
      <c r="BK31" s="31" t="s">
        <v>136</v>
      </c>
      <c r="BL31" s="31" t="s">
        <v>143</v>
      </c>
      <c r="BM31" s="31" t="s">
        <v>144</v>
      </c>
      <c r="BN31" s="31" t="s">
        <v>341</v>
      </c>
      <c r="BO31" s="43" t="s">
        <v>228</v>
      </c>
      <c r="BP31" s="43" t="s">
        <v>237</v>
      </c>
      <c r="BQ31" s="159" t="s">
        <v>261</v>
      </c>
      <c r="BR31" s="134" t="s">
        <v>156</v>
      </c>
      <c r="BS31" s="135" t="s">
        <v>229</v>
      </c>
      <c r="BT31" s="136" t="s">
        <v>157</v>
      </c>
      <c r="BU31" s="134" t="s">
        <v>229</v>
      </c>
      <c r="BV31" s="123" t="s">
        <v>137</v>
      </c>
      <c r="BW31" s="30" t="s">
        <v>138</v>
      </c>
      <c r="BX31" s="31" t="s">
        <v>139</v>
      </c>
      <c r="BY31" s="43" t="s">
        <v>239</v>
      </c>
      <c r="BZ31" s="43" t="s">
        <v>241</v>
      </c>
      <c r="CA31" s="123" t="s">
        <v>140</v>
      </c>
      <c r="CB31" s="30" t="s">
        <v>141</v>
      </c>
      <c r="CC31" s="31" t="s">
        <v>142</v>
      </c>
      <c r="CD31" s="43" t="s">
        <v>243</v>
      </c>
      <c r="CE31" s="43" t="s">
        <v>245</v>
      </c>
      <c r="CF31" s="232" t="s">
        <v>248</v>
      </c>
      <c r="CG31" s="43" t="s">
        <v>250</v>
      </c>
      <c r="CH31" s="123" t="s">
        <v>145</v>
      </c>
      <c r="CI31" s="234" t="s">
        <v>155</v>
      </c>
      <c r="CJ31" s="164" t="s">
        <v>273</v>
      </c>
      <c r="CK31" s="164" t="s">
        <v>337</v>
      </c>
      <c r="CL31" s="164" t="s">
        <v>338</v>
      </c>
      <c r="CM31" s="164" t="s">
        <v>339</v>
      </c>
      <c r="CN31" s="486" t="s">
        <v>72</v>
      </c>
      <c r="CO31" s="486" t="s">
        <v>255</v>
      </c>
      <c r="CP31" s="133" t="s">
        <v>2</v>
      </c>
    </row>
    <row r="32" spans="1:94" ht="16.5" x14ac:dyDescent="0.3">
      <c r="A32" s="495"/>
      <c r="B32" s="495"/>
      <c r="C32" s="214" t="s">
        <v>275</v>
      </c>
      <c r="D32" s="35" t="s">
        <v>347</v>
      </c>
      <c r="E32" s="171" t="s">
        <v>72</v>
      </c>
      <c r="F32" s="171" t="s">
        <v>105</v>
      </c>
      <c r="G32" s="4" t="s">
        <v>96</v>
      </c>
      <c r="H32" s="35"/>
      <c r="I32" s="171"/>
      <c r="J32" s="4"/>
      <c r="K32" s="171" t="s">
        <v>59</v>
      </c>
      <c r="L32" s="171" t="s">
        <v>75</v>
      </c>
      <c r="M32" s="27" t="s">
        <v>74</v>
      </c>
      <c r="N32" s="41" t="s">
        <v>59</v>
      </c>
      <c r="O32" s="42" t="s">
        <v>74</v>
      </c>
      <c r="P32" s="28"/>
      <c r="Q32" s="17" t="s">
        <v>59</v>
      </c>
      <c r="R32" s="18" t="s">
        <v>75</v>
      </c>
      <c r="S32" s="27" t="s">
        <v>74</v>
      </c>
      <c r="T32" s="41" t="s">
        <v>59</v>
      </c>
      <c r="U32" s="42" t="s">
        <v>74</v>
      </c>
      <c r="V32" s="28"/>
      <c r="W32" s="183"/>
      <c r="X32" s="170"/>
      <c r="Y32" s="170" t="s">
        <v>59</v>
      </c>
      <c r="Z32" s="170" t="s">
        <v>59</v>
      </c>
      <c r="AA32" s="170" t="s">
        <v>74</v>
      </c>
      <c r="AB32" s="170" t="s">
        <v>74</v>
      </c>
      <c r="AC32" s="160"/>
      <c r="AD32" s="27" t="s">
        <v>74</v>
      </c>
      <c r="AE32" s="27" t="s">
        <v>74</v>
      </c>
      <c r="AF32" s="40" t="s">
        <v>116</v>
      </c>
      <c r="AG32" s="122" t="s">
        <v>203</v>
      </c>
      <c r="AH32" s="122" t="s">
        <v>218</v>
      </c>
      <c r="AI32" s="122" t="s">
        <v>204</v>
      </c>
      <c r="AJ32" s="122" t="s">
        <v>216</v>
      </c>
      <c r="AK32" s="160"/>
      <c r="AL32" s="183"/>
      <c r="AM32" s="170"/>
      <c r="AN32" s="170"/>
      <c r="AO32" s="170"/>
      <c r="AP32" s="183"/>
      <c r="AQ32" s="170"/>
      <c r="AR32" s="170"/>
      <c r="AS32" s="170"/>
      <c r="AT32" s="3"/>
      <c r="AU32" s="170"/>
      <c r="AV32" s="170"/>
      <c r="AW32" s="170"/>
      <c r="AX32" s="3"/>
      <c r="AY32" s="183"/>
      <c r="AZ32" s="170"/>
      <c r="BA32" s="164" t="s">
        <v>74</v>
      </c>
      <c r="BB32" s="164" t="s">
        <v>159</v>
      </c>
      <c r="BC32" s="164" t="s">
        <v>160</v>
      </c>
      <c r="BD32" s="164" t="s">
        <v>342</v>
      </c>
      <c r="BE32" s="43" t="s">
        <v>147</v>
      </c>
      <c r="BF32" s="43" t="s">
        <v>220</v>
      </c>
      <c r="BG32" s="160"/>
      <c r="BH32" s="171"/>
      <c r="BI32" s="171"/>
      <c r="BJ32" s="171"/>
      <c r="BK32" s="27" t="s">
        <v>74</v>
      </c>
      <c r="BL32" s="27" t="s">
        <v>159</v>
      </c>
      <c r="BM32" s="27" t="s">
        <v>160</v>
      </c>
      <c r="BN32" s="27" t="s">
        <v>342</v>
      </c>
      <c r="BO32" s="122" t="s">
        <v>148</v>
      </c>
      <c r="BP32" s="121" t="s">
        <v>236</v>
      </c>
      <c r="BQ32" s="160"/>
      <c r="BR32" s="12"/>
      <c r="BS32" s="206"/>
      <c r="BT32" s="13"/>
      <c r="BU32" s="12"/>
      <c r="BV32" s="124" t="s">
        <v>233</v>
      </c>
      <c r="BW32" s="46" t="s">
        <v>234</v>
      </c>
      <c r="BX32" s="44" t="s">
        <v>158</v>
      </c>
      <c r="BY32" s="122" t="s">
        <v>238</v>
      </c>
      <c r="BZ32" s="122" t="s">
        <v>240</v>
      </c>
      <c r="CA32" s="124" t="s">
        <v>233</v>
      </c>
      <c r="CB32" s="46" t="s">
        <v>234</v>
      </c>
      <c r="CC32" s="44" t="s">
        <v>158</v>
      </c>
      <c r="CD32" s="122" t="s">
        <v>242</v>
      </c>
      <c r="CE32" s="122" t="s">
        <v>244</v>
      </c>
      <c r="CF32" s="157" t="s">
        <v>247</v>
      </c>
      <c r="CG32" s="122" t="s">
        <v>249</v>
      </c>
      <c r="CH32" s="124" t="s">
        <v>233</v>
      </c>
      <c r="CI32" s="349" t="s">
        <v>234</v>
      </c>
      <c r="CJ32" s="166" t="s">
        <v>72</v>
      </c>
      <c r="CK32" s="166" t="s">
        <v>72</v>
      </c>
      <c r="CL32" s="166" t="s">
        <v>72</v>
      </c>
      <c r="CM32" s="166" t="s">
        <v>72</v>
      </c>
      <c r="CN32" s="487"/>
      <c r="CO32" s="487"/>
      <c r="CP32" s="167"/>
    </row>
    <row r="33" spans="1:94" x14ac:dyDescent="0.25">
      <c r="A33" s="126" t="s">
        <v>71</v>
      </c>
      <c r="B33" s="127" t="s">
        <v>13</v>
      </c>
      <c r="C33" s="139">
        <f>E.Datos!E25</f>
        <v>0</v>
      </c>
      <c r="D33" s="179">
        <v>3.45</v>
      </c>
      <c r="E33" s="215">
        <f>C33*D33</f>
        <v>0</v>
      </c>
      <c r="F33" s="141">
        <f>F.Dist.!D4</f>
        <v>0.73623188405797102</v>
      </c>
      <c r="G33" s="142">
        <f>E33*F33</f>
        <v>0</v>
      </c>
      <c r="H33" s="144">
        <f>F.Dist.!E4</f>
        <v>0</v>
      </c>
      <c r="I33" s="141">
        <f>F.Dist.!F4</f>
        <v>0</v>
      </c>
      <c r="J33" s="142">
        <f>F.Dist.!G4</f>
        <v>1</v>
      </c>
      <c r="K33" s="140">
        <f>E33*H33</f>
        <v>0</v>
      </c>
      <c r="L33" s="140">
        <f>G33*H33</f>
        <v>0</v>
      </c>
      <c r="M33" s="145">
        <f>L33*F.EE.!D3</f>
        <v>0</v>
      </c>
      <c r="N33" s="146">
        <f>K33-M33</f>
        <v>0</v>
      </c>
      <c r="O33" s="147">
        <f>L33-M33</f>
        <v>0</v>
      </c>
      <c r="P33" s="148">
        <f>(H33*G33)-(M33+O33)</f>
        <v>0</v>
      </c>
      <c r="Q33" s="144">
        <f>E33*I33</f>
        <v>0</v>
      </c>
      <c r="R33" s="140">
        <f>G33*I33</f>
        <v>0</v>
      </c>
      <c r="S33" s="145">
        <f>R33*F.EE.!G3</f>
        <v>0</v>
      </c>
      <c r="T33" s="146">
        <f>Q33-S33</f>
        <v>0</v>
      </c>
      <c r="U33" s="147">
        <f>R33-S33</f>
        <v>0</v>
      </c>
      <c r="V33" s="148">
        <f>T33+S33+N33+M33-(E33*H33+E33*I33)</f>
        <v>0</v>
      </c>
      <c r="W33" s="143">
        <f>F.Dist.!H4</f>
        <v>0</v>
      </c>
      <c r="X33" s="141">
        <f>F.Dist.!I4</f>
        <v>1</v>
      </c>
      <c r="Y33" s="141">
        <f>E33*J33*W33</f>
        <v>0</v>
      </c>
      <c r="Z33" s="215">
        <f>E33*J33*X33</f>
        <v>0</v>
      </c>
      <c r="AA33" s="215">
        <f>G33*J33*W33</f>
        <v>0</v>
      </c>
      <c r="AB33" s="217">
        <f>G33*J33*X33</f>
        <v>0</v>
      </c>
      <c r="AC33" s="161">
        <f>(AA33+AB33)-G33*J33</f>
        <v>0</v>
      </c>
      <c r="AD33" s="221">
        <f>AA33*F.EE.!J3</f>
        <v>0</v>
      </c>
      <c r="AE33" s="221">
        <f>AB33*F.EE.!N3</f>
        <v>0</v>
      </c>
      <c r="AF33" s="151">
        <f>F.Dist.!J4</f>
        <v>0</v>
      </c>
      <c r="AG33" s="222">
        <f>(C33*AF33*J33*W33)+Y33-AD33</f>
        <v>0</v>
      </c>
      <c r="AH33" s="222">
        <f>(AA33-AD33)*(1-0.0067)</f>
        <v>0</v>
      </c>
      <c r="AI33" s="222">
        <f>Z33-AE33</f>
        <v>0</v>
      </c>
      <c r="AJ33" s="222">
        <f>AB33-AE33</f>
        <v>0</v>
      </c>
      <c r="AK33" s="205">
        <f>(AG33+AI33+T33+N33)+(M33+S33+AD33+AE33)-(E33+AF33*C33*J33*W33)</f>
        <v>0</v>
      </c>
      <c r="AL33" s="143">
        <f>F.Dist.!L4</f>
        <v>0</v>
      </c>
      <c r="AM33" s="141">
        <f>F.Dist.!M4</f>
        <v>0</v>
      </c>
      <c r="AN33" s="141">
        <f>F.Dist.!N4</f>
        <v>0</v>
      </c>
      <c r="AO33" s="141">
        <f>F.Dist.!O4</f>
        <v>0</v>
      </c>
      <c r="AP33" s="143">
        <f>F.Dist.!R4</f>
        <v>0</v>
      </c>
      <c r="AQ33" s="141">
        <f>F.Dist.!S4</f>
        <v>1</v>
      </c>
      <c r="AR33" s="141">
        <f>F.Dist.!U4</f>
        <v>0</v>
      </c>
      <c r="AS33" s="141">
        <f>F.Dist.!V4</f>
        <v>0</v>
      </c>
      <c r="AT33" s="141">
        <f>F.Dist.!W4</f>
        <v>0</v>
      </c>
      <c r="AU33" s="143">
        <f>F.Dist.!Y4</f>
        <v>0</v>
      </c>
      <c r="AV33" s="141">
        <f>F.Dist.!Z4</f>
        <v>0</v>
      </c>
      <c r="AW33" s="141">
        <f>F.Dist.!AA4</f>
        <v>0</v>
      </c>
      <c r="AX33" s="142">
        <f>F.Dist.!AB4</f>
        <v>0</v>
      </c>
      <c r="AY33" s="141">
        <f>AG33*AL33+T33*AU33+AI33*AP33</f>
        <v>0</v>
      </c>
      <c r="AZ33" s="141">
        <f>AH33*AL33+AJ33*AP33+U33*AU33</f>
        <v>0</v>
      </c>
      <c r="BA33" s="149">
        <f>AZ33*F.EE.!R3</f>
        <v>0</v>
      </c>
      <c r="BB33" s="149">
        <f>(AZ33*F.EE.!AE3)</f>
        <v>0</v>
      </c>
      <c r="BC33" s="149">
        <f>(AZ33*F.EE.!AF3)</f>
        <v>0</v>
      </c>
      <c r="BD33" s="149">
        <f>(AZ33*F.EE.!AG3)</f>
        <v>0</v>
      </c>
      <c r="BE33" s="150">
        <f t="shared" ref="BE33:BE46" si="58">AY33-BA33-BB33*(28/44)-BC33-BD33*(14/46)</f>
        <v>0</v>
      </c>
      <c r="BF33" s="210">
        <f t="shared" ref="BF33:BF46" si="59">AZ33-BA33-BB33*(28/44)-BC33-BD33*(14/46)</f>
        <v>0</v>
      </c>
      <c r="BG33" s="152">
        <f t="shared" ref="BG33:BG46" si="60">(BE33+BA33+BC33+BB33*28/44+BD33*14/46)-AY33</f>
        <v>0</v>
      </c>
      <c r="BH33" s="216">
        <f>AG33*AM33+AI33*AQ33+T33*AV33</f>
        <v>0</v>
      </c>
      <c r="BI33" s="216">
        <f>AH33*AM33+AJ33*AQ33+U33*AV33</f>
        <v>0</v>
      </c>
      <c r="BJ33" s="216">
        <f>BI33+(BH33-BI33)*0.1</f>
        <v>0</v>
      </c>
      <c r="BK33" s="221">
        <f>BJ33*F.EE.!U3</f>
        <v>0</v>
      </c>
      <c r="BL33" s="221">
        <f>BJ33*F.EE.!AH3</f>
        <v>0</v>
      </c>
      <c r="BM33" s="221">
        <f>BJ33*F.EE.!AI3</f>
        <v>0</v>
      </c>
      <c r="BN33" s="221">
        <f>BJ33*F.EE.!AJ3</f>
        <v>0</v>
      </c>
      <c r="BO33" s="146">
        <f t="shared" ref="BO33:BO46" si="61">BH33-BK33-BL33*(28/44)-BM33-BN33*(14/46)</f>
        <v>0</v>
      </c>
      <c r="BP33" s="146">
        <f t="shared" ref="BP33:BP46" si="62">BJ33-BK33-BL33*(28/44)-BM33-BN33*(14/46)</f>
        <v>0</v>
      </c>
      <c r="BQ33" s="205">
        <f t="shared" ref="BQ33:BQ46" si="63">(BO33+BK33+BM33+BL33*28/44+BN33*14/46)-BH33</f>
        <v>0</v>
      </c>
      <c r="BR33" s="143">
        <f>F.Dist.!AD4</f>
        <v>1</v>
      </c>
      <c r="BS33" s="141">
        <f>F.Dist.!AE4</f>
        <v>0</v>
      </c>
      <c r="BT33" s="143">
        <f>F.Dist.!AF4</f>
        <v>1</v>
      </c>
      <c r="BU33" s="142">
        <f>F.Dist.!AG4</f>
        <v>0</v>
      </c>
      <c r="BV33" s="162">
        <f>BE33*BR33+AG33*AN33+AI33*AR33+T33*AW33</f>
        <v>0</v>
      </c>
      <c r="BW33" s="162">
        <f>BF33*BR33+AH33*AN33+AJ33*AR33+U33*AW33</f>
        <v>0</v>
      </c>
      <c r="BX33" s="163">
        <f>BW33*F.EE.!X3</f>
        <v>0</v>
      </c>
      <c r="BY33" s="146">
        <f>BV33-BX33</f>
        <v>0</v>
      </c>
      <c r="BZ33" s="147">
        <f>BW33-BX33</f>
        <v>0</v>
      </c>
      <c r="CA33" s="227">
        <f>AI33*AS33+BO33*BT33</f>
        <v>0</v>
      </c>
      <c r="CB33" s="215">
        <f>AJ33*AS33+BP33*BT33</f>
        <v>0</v>
      </c>
      <c r="CC33" s="228">
        <f>CB33*F.EE.!AA3</f>
        <v>0</v>
      </c>
      <c r="CD33" s="229">
        <f>CA33-CC33</f>
        <v>0</v>
      </c>
      <c r="CE33" s="230">
        <f>CB33-CC33</f>
        <v>0</v>
      </c>
      <c r="CF33" s="233">
        <f>CD33+BY33+N33</f>
        <v>0</v>
      </c>
      <c r="CG33" s="231">
        <f>CE33+BZ33+O33</f>
        <v>0</v>
      </c>
      <c r="CH33" s="227">
        <f>T33*AX33+BO33*BU33+BE33*BS33+AI33*AT33+AG33*AO33</f>
        <v>0</v>
      </c>
      <c r="CI33" s="217">
        <f>U33*AX33+BP33*BU33+BF33*BS33+AJ33*AT33+AH33*AO33</f>
        <v>0</v>
      </c>
      <c r="CJ33" s="221">
        <f>CC33+BX33+BK33+BA33+AE33+AD33+S33+M33</f>
        <v>0</v>
      </c>
      <c r="CK33" s="221">
        <f>(BL33+BB33)*28/44</f>
        <v>0</v>
      </c>
      <c r="CL33" s="221">
        <f>(BM33+BC33)</f>
        <v>0</v>
      </c>
      <c r="CM33" s="226">
        <f t="shared" ref="CM33:CM46" si="64">(BN33+BD33)*14/46</f>
        <v>0</v>
      </c>
      <c r="CN33" s="226">
        <f>SUM(CJ33:CM33)</f>
        <v>0</v>
      </c>
      <c r="CO33" s="226">
        <f>CJ33*17/14</f>
        <v>0</v>
      </c>
      <c r="CP33" s="152">
        <f>(E33+(AF33*C33*J33*W33)-(CH33+CN33+CF33))</f>
        <v>0</v>
      </c>
    </row>
    <row r="34" spans="1:94" x14ac:dyDescent="0.25">
      <c r="A34" s="6" t="s">
        <v>71</v>
      </c>
      <c r="B34" s="2" t="s">
        <v>12</v>
      </c>
      <c r="C34" s="153">
        <f>E.Datos!E27</f>
        <v>0</v>
      </c>
      <c r="D34" s="180">
        <v>8.81</v>
      </c>
      <c r="E34" s="216">
        <f>C34*D34</f>
        <v>0</v>
      </c>
      <c r="F34" s="140">
        <f>F.Dist.!D5</f>
        <v>0.72077185017026102</v>
      </c>
      <c r="G34" s="181">
        <f>E34*F34</f>
        <v>0</v>
      </c>
      <c r="H34" s="144">
        <f>F.Dist.!E5</f>
        <v>0</v>
      </c>
      <c r="I34" s="140">
        <f>F.Dist.!F5</f>
        <v>0</v>
      </c>
      <c r="J34" s="181">
        <f>F.Dist.!G5</f>
        <v>1</v>
      </c>
      <c r="K34" s="140">
        <f>E34*H34</f>
        <v>0</v>
      </c>
      <c r="L34" s="140">
        <f>G34*H34</f>
        <v>0</v>
      </c>
      <c r="M34" s="145">
        <f>L34*F.EE.!D4</f>
        <v>0</v>
      </c>
      <c r="N34" s="146">
        <f>K34-M34</f>
        <v>0</v>
      </c>
      <c r="O34" s="147">
        <f>L34-M34</f>
        <v>0</v>
      </c>
      <c r="P34" s="148">
        <f t="shared" ref="P34" si="65">(H34*G34)-(M34+O34)</f>
        <v>0</v>
      </c>
      <c r="Q34" s="144">
        <f>E34*I34</f>
        <v>0</v>
      </c>
      <c r="R34" s="140">
        <f>G34*I34</f>
        <v>0</v>
      </c>
      <c r="S34" s="145">
        <f>R34*F.EE.!G4</f>
        <v>0</v>
      </c>
      <c r="T34" s="146">
        <f>Q34-S34</f>
        <v>0</v>
      </c>
      <c r="U34" s="147">
        <f>R34-S34</f>
        <v>0</v>
      </c>
      <c r="V34" s="148">
        <f>T34+S34+N34+M34-(E34*H34+E34*I34)</f>
        <v>0</v>
      </c>
      <c r="W34" s="144">
        <f>F.Dist.!H5</f>
        <v>0</v>
      </c>
      <c r="X34" s="140">
        <f>F.Dist.!I5</f>
        <v>1</v>
      </c>
      <c r="Y34" s="140">
        <f>E34*J34*W34</f>
        <v>0</v>
      </c>
      <c r="Z34" s="216">
        <f>E34*J34*X34</f>
        <v>0</v>
      </c>
      <c r="AA34" s="216">
        <f>G34*J34*W34</f>
        <v>0</v>
      </c>
      <c r="AB34" s="218">
        <f>G34*J34*X34</f>
        <v>0</v>
      </c>
      <c r="AC34" s="161">
        <f>(AA34+AB34)-G34*J34</f>
        <v>0</v>
      </c>
      <c r="AD34" s="221">
        <f>AA34*F.EE.!J4</f>
        <v>0</v>
      </c>
      <c r="AE34" s="221">
        <f>AB34*F.EE.!N4</f>
        <v>0</v>
      </c>
      <c r="AF34" s="151">
        <f>F.Dist.!J5</f>
        <v>0</v>
      </c>
      <c r="AG34" s="222">
        <f>(C34*AF34*J34*W34)+Y34-AD34</f>
        <v>0</v>
      </c>
      <c r="AH34" s="222">
        <f>(AA34-AD34)*(1-0.0067)</f>
        <v>0</v>
      </c>
      <c r="AI34" s="222">
        <f>Z34-AE34</f>
        <v>0</v>
      </c>
      <c r="AJ34" s="222">
        <f>AB34-AE34</f>
        <v>0</v>
      </c>
      <c r="AK34" s="205">
        <f>(AG34+AI34+T34+N34)+(M34+S34+AD34+AE34)-(E34+AF34*C34*J34*W34)</f>
        <v>0</v>
      </c>
      <c r="AL34" s="144">
        <f>F.Dist.!L5</f>
        <v>0</v>
      </c>
      <c r="AM34" s="140">
        <f>F.Dist.!M5</f>
        <v>0</v>
      </c>
      <c r="AN34" s="140">
        <f>F.Dist.!N5</f>
        <v>0</v>
      </c>
      <c r="AO34" s="140">
        <f>F.Dist.!O5</f>
        <v>0</v>
      </c>
      <c r="AP34" s="144">
        <f>F.Dist.!R5</f>
        <v>0</v>
      </c>
      <c r="AQ34" s="140">
        <f>F.Dist.!S5</f>
        <v>1</v>
      </c>
      <c r="AR34" s="140">
        <f>F.Dist.!U5</f>
        <v>0</v>
      </c>
      <c r="AS34" s="140">
        <f>F.Dist.!V5</f>
        <v>0</v>
      </c>
      <c r="AT34" s="140">
        <f>F.Dist.!W5</f>
        <v>0</v>
      </c>
      <c r="AU34" s="144">
        <f>F.Dist.!Y5</f>
        <v>0</v>
      </c>
      <c r="AV34" s="140">
        <f>F.Dist.!Z5</f>
        <v>0</v>
      </c>
      <c r="AW34" s="140">
        <f>F.Dist.!AA5</f>
        <v>0</v>
      </c>
      <c r="AX34" s="181">
        <f>F.Dist.!AB5</f>
        <v>0</v>
      </c>
      <c r="AY34" s="140">
        <f>AG34*AL34+T34*AU34+AI34*AP34</f>
        <v>0</v>
      </c>
      <c r="AZ34" s="140">
        <f>AH34*AL34+AJ34*AP34+U34*AU34</f>
        <v>0</v>
      </c>
      <c r="BA34" s="145">
        <f>AZ34*F.EE.!R4</f>
        <v>0</v>
      </c>
      <c r="BB34" s="145">
        <f>(AZ34*F.EE.!AE4)</f>
        <v>0</v>
      </c>
      <c r="BC34" s="145">
        <f>(AZ34*F.EE.!AF4)</f>
        <v>0</v>
      </c>
      <c r="BD34" s="145">
        <f>(AZ34*F.EE.!AG4)</f>
        <v>0</v>
      </c>
      <c r="BE34" s="146">
        <f t="shared" si="58"/>
        <v>0</v>
      </c>
      <c r="BF34" s="147">
        <f t="shared" si="59"/>
        <v>0</v>
      </c>
      <c r="BG34" s="152">
        <f t="shared" si="60"/>
        <v>0</v>
      </c>
      <c r="BH34" s="216">
        <f>AG34*AM34+AI34*AQ34+T34*AV34</f>
        <v>0</v>
      </c>
      <c r="BI34" s="216">
        <f>AH34*AM34+AJ34*AQ34+U34*AV34</f>
        <v>0</v>
      </c>
      <c r="BJ34" s="216">
        <f>BI34+(BH34-BI34)*0.1</f>
        <v>0</v>
      </c>
      <c r="BK34" s="221">
        <f>BJ34*F.EE.!U4</f>
        <v>0</v>
      </c>
      <c r="BL34" s="221">
        <f>BJ34*F.EE.!AH4</f>
        <v>0</v>
      </c>
      <c r="BM34" s="221">
        <f>BJ34*F.EE.!AI4</f>
        <v>0</v>
      </c>
      <c r="BN34" s="221">
        <f>BJ34*F.EE.!AJ4</f>
        <v>0</v>
      </c>
      <c r="BO34" s="146">
        <f t="shared" si="61"/>
        <v>0</v>
      </c>
      <c r="BP34" s="146">
        <f t="shared" si="62"/>
        <v>0</v>
      </c>
      <c r="BQ34" s="205">
        <f t="shared" si="63"/>
        <v>0</v>
      </c>
      <c r="BR34" s="144">
        <f>F.Dist.!AD5</f>
        <v>1</v>
      </c>
      <c r="BS34" s="140">
        <f>F.Dist.!AE5</f>
        <v>0</v>
      </c>
      <c r="BT34" s="144">
        <f>F.Dist.!AF5</f>
        <v>1</v>
      </c>
      <c r="BU34" s="181">
        <f>F.Dist.!AG5</f>
        <v>0</v>
      </c>
      <c r="BV34" s="162">
        <f>BE34*BR34+AG34*AN34+AI34*AR34+T34*AW34</f>
        <v>0</v>
      </c>
      <c r="BW34" s="162">
        <f>BF34*BR34+AH34*AN34+AJ34*AR34+U34*AW34</f>
        <v>0</v>
      </c>
      <c r="BX34" s="163">
        <f>BW34*F.EE.!X4</f>
        <v>0</v>
      </c>
      <c r="BY34" s="146">
        <f>BV34-BX34</f>
        <v>0</v>
      </c>
      <c r="BZ34" s="147">
        <f>BW34-BX34</f>
        <v>0</v>
      </c>
      <c r="CA34" s="225">
        <f>AI34*AS34+BO34*BT34</f>
        <v>0</v>
      </c>
      <c r="CB34" s="216">
        <f>AJ34*AS34+BP34*BT34</f>
        <v>0</v>
      </c>
      <c r="CC34" s="224">
        <f>CB34*F.EE.!AA4</f>
        <v>0</v>
      </c>
      <c r="CD34" s="222">
        <f>CA34-CC34</f>
        <v>0</v>
      </c>
      <c r="CE34" s="231">
        <f>CB34-CC34</f>
        <v>0</v>
      </c>
      <c r="CF34" s="233">
        <f>CD34+BY34+N34</f>
        <v>0</v>
      </c>
      <c r="CG34" s="231">
        <f>CE34+BZ34+O34</f>
        <v>0</v>
      </c>
      <c r="CH34" s="225">
        <f>T34*AX34+BO34*BU34+BE34*BS34+AI34*AT34+AG34*AO34</f>
        <v>0</v>
      </c>
      <c r="CI34" s="218">
        <f>U34*AX34+BP34*BU34+BF34*BS34+AJ34*AT34+AH34*AO34</f>
        <v>0</v>
      </c>
      <c r="CJ34" s="221">
        <f>CC34+BX34+BK34+BA34+AE34+AD34+S34+M34</f>
        <v>0</v>
      </c>
      <c r="CK34" s="221">
        <f>(BL34+BB34)*28/44</f>
        <v>0</v>
      </c>
      <c r="CL34" s="221">
        <f>(BM34+BC34)</f>
        <v>0</v>
      </c>
      <c r="CM34" s="226">
        <f t="shared" si="64"/>
        <v>0</v>
      </c>
      <c r="CN34" s="226">
        <f>SUM(CJ34:CM34)</f>
        <v>0</v>
      </c>
      <c r="CO34" s="226">
        <f>CJ34*17/14</f>
        <v>0</v>
      </c>
      <c r="CP34" s="152">
        <f>(E34+(AF34*C34*J34*W34)-(CH34+CN34+CF34))</f>
        <v>0</v>
      </c>
    </row>
    <row r="35" spans="1:94" x14ac:dyDescent="0.25">
      <c r="A35" s="6" t="s">
        <v>71</v>
      </c>
      <c r="B35" s="2" t="s">
        <v>11</v>
      </c>
      <c r="C35" s="153">
        <f>E.Datos!E29</f>
        <v>0</v>
      </c>
      <c r="D35" s="180">
        <v>10.72</v>
      </c>
      <c r="E35" s="216">
        <f t="shared" ref="E35:E46" si="66">C35*D35</f>
        <v>0</v>
      </c>
      <c r="F35" s="140">
        <f>F.Dist.!D6</f>
        <v>0.72108208955223885</v>
      </c>
      <c r="G35" s="181">
        <f t="shared" ref="G35:G46" si="67">E35*F35</f>
        <v>0</v>
      </c>
      <c r="H35" s="144">
        <f>F.Dist.!E6</f>
        <v>0</v>
      </c>
      <c r="I35" s="140">
        <f>F.Dist.!F6</f>
        <v>0</v>
      </c>
      <c r="J35" s="181">
        <f>F.Dist.!G6</f>
        <v>1</v>
      </c>
      <c r="K35" s="140">
        <f t="shared" ref="K35:K46" si="68">E35*H35</f>
        <v>0</v>
      </c>
      <c r="L35" s="140">
        <f t="shared" ref="L35:L46" si="69">G35*H35</f>
        <v>0</v>
      </c>
      <c r="M35" s="145">
        <f>L35*F.EE.!D5</f>
        <v>0</v>
      </c>
      <c r="N35" s="146">
        <f t="shared" ref="N35:N46" si="70">K35-M35</f>
        <v>0</v>
      </c>
      <c r="O35" s="147">
        <f t="shared" ref="O35:O46" si="71">L35-M35</f>
        <v>0</v>
      </c>
      <c r="P35" s="148">
        <f>(H35*G35)-(M35+O35)</f>
        <v>0</v>
      </c>
      <c r="Q35" s="144">
        <f t="shared" ref="Q35:Q46" si="72">E35*I35</f>
        <v>0</v>
      </c>
      <c r="R35" s="140">
        <f t="shared" ref="R35:R46" si="73">G35*I35</f>
        <v>0</v>
      </c>
      <c r="S35" s="145">
        <f>R35*F.EE.!G5</f>
        <v>0</v>
      </c>
      <c r="T35" s="146">
        <f t="shared" ref="T35:T46" si="74">Q35-S35</f>
        <v>0</v>
      </c>
      <c r="U35" s="147">
        <f t="shared" ref="U35:U46" si="75">R35-S35</f>
        <v>0</v>
      </c>
      <c r="V35" s="148">
        <f t="shared" ref="V35" si="76">T35+S35+N35+M35-(E35*H35+E35*I35)</f>
        <v>0</v>
      </c>
      <c r="W35" s="144">
        <f>F.Dist.!H6</f>
        <v>0</v>
      </c>
      <c r="X35" s="140">
        <f>F.Dist.!I6</f>
        <v>1</v>
      </c>
      <c r="Y35" s="140">
        <f t="shared" ref="Y35:Y36" si="77">E35*J35*W35</f>
        <v>0</v>
      </c>
      <c r="Z35" s="216">
        <f t="shared" ref="Z35:Z46" si="78">E35*J35*X35</f>
        <v>0</v>
      </c>
      <c r="AA35" s="216">
        <f t="shared" ref="AA35:AA46" si="79">G35*J35*W35</f>
        <v>0</v>
      </c>
      <c r="AB35" s="218">
        <f t="shared" ref="AB35:AB46" si="80">G35*J35*X35</f>
        <v>0</v>
      </c>
      <c r="AC35" s="161">
        <f t="shared" ref="AC35:AC36" si="81">(AA35+AB35)-G35*J35</f>
        <v>0</v>
      </c>
      <c r="AD35" s="221">
        <f>AA35*F.EE.!J5</f>
        <v>0</v>
      </c>
      <c r="AE35" s="221">
        <f>AB35*F.EE.!N5</f>
        <v>0</v>
      </c>
      <c r="AF35" s="151">
        <f>F.Dist.!J6</f>
        <v>0</v>
      </c>
      <c r="AG35" s="222">
        <f t="shared" ref="AG35:AG46" si="82">(C35*AF35*J35*W35)+Y35-AD35</f>
        <v>0</v>
      </c>
      <c r="AH35" s="222">
        <f t="shared" ref="AH35:AH46" si="83">(AA35-AD35)*(1-0.0067)</f>
        <v>0</v>
      </c>
      <c r="AI35" s="222">
        <f t="shared" ref="AI35:AI46" si="84">Z35-AE35</f>
        <v>0</v>
      </c>
      <c r="AJ35" s="222">
        <f t="shared" ref="AJ35:AJ46" si="85">AB35-AE35</f>
        <v>0</v>
      </c>
      <c r="AK35" s="205">
        <f t="shared" ref="AK35:AK46" si="86">(AG35+AI35+T35+N35)+(M35+S35+AD35+AE35)-(E35+AF35*C35*J35*W35)</f>
        <v>0</v>
      </c>
      <c r="AL35" s="144">
        <f>F.Dist.!L6</f>
        <v>0</v>
      </c>
      <c r="AM35" s="140">
        <f>F.Dist.!M6</f>
        <v>0</v>
      </c>
      <c r="AN35" s="140">
        <f>F.Dist.!N6</f>
        <v>0</v>
      </c>
      <c r="AO35" s="140">
        <f>F.Dist.!O6</f>
        <v>0</v>
      </c>
      <c r="AP35" s="144">
        <f>F.Dist.!R6</f>
        <v>0</v>
      </c>
      <c r="AQ35" s="140">
        <f>F.Dist.!S6</f>
        <v>1</v>
      </c>
      <c r="AR35" s="140">
        <f>F.Dist.!U6</f>
        <v>0</v>
      </c>
      <c r="AS35" s="140">
        <f>F.Dist.!V6</f>
        <v>0</v>
      </c>
      <c r="AT35" s="140">
        <f>F.Dist.!W6</f>
        <v>0</v>
      </c>
      <c r="AU35" s="144">
        <f>F.Dist.!Y6</f>
        <v>0</v>
      </c>
      <c r="AV35" s="140">
        <f>F.Dist.!Z6</f>
        <v>0</v>
      </c>
      <c r="AW35" s="140">
        <f>F.Dist.!AA6</f>
        <v>0</v>
      </c>
      <c r="AX35" s="181">
        <f>F.Dist.!AB6</f>
        <v>0</v>
      </c>
      <c r="AY35" s="140">
        <f t="shared" ref="AY35:AY46" si="87">AG35*AL35+T35*AU35+AI35*AP35</f>
        <v>0</v>
      </c>
      <c r="AZ35" s="140">
        <f t="shared" ref="AZ35:AZ46" si="88">AH35*AL35+AJ35*AP35+U35*AU35</f>
        <v>0</v>
      </c>
      <c r="BA35" s="145">
        <f>AZ35*F.EE.!R5</f>
        <v>0</v>
      </c>
      <c r="BB35" s="145">
        <f>(AZ35*F.EE.!AE5)</f>
        <v>0</v>
      </c>
      <c r="BC35" s="145">
        <f>(AZ35*F.EE.!AF5)</f>
        <v>0</v>
      </c>
      <c r="BD35" s="145">
        <f>(AZ35*F.EE.!AG5)</f>
        <v>0</v>
      </c>
      <c r="BE35" s="146">
        <f t="shared" si="58"/>
        <v>0</v>
      </c>
      <c r="BF35" s="147">
        <f t="shared" si="59"/>
        <v>0</v>
      </c>
      <c r="BG35" s="152">
        <f t="shared" si="60"/>
        <v>0</v>
      </c>
      <c r="BH35" s="216">
        <f t="shared" ref="BH35:BH46" si="89">AG35*AM35+AI35*AQ35+T35*AV35</f>
        <v>0</v>
      </c>
      <c r="BI35" s="216">
        <f t="shared" ref="BI35:BI46" si="90">AH35*AM35+AJ35*AQ35+U35*AV35</f>
        <v>0</v>
      </c>
      <c r="BJ35" s="216">
        <f t="shared" ref="BJ35:BJ46" si="91">BI35+(BH35-BI35)*0.1</f>
        <v>0</v>
      </c>
      <c r="BK35" s="221">
        <f>BJ35*F.EE.!U5</f>
        <v>0</v>
      </c>
      <c r="BL35" s="221">
        <f>BJ35*F.EE.!AH5</f>
        <v>0</v>
      </c>
      <c r="BM35" s="221">
        <f>BJ35*F.EE.!AI5</f>
        <v>0</v>
      </c>
      <c r="BN35" s="221">
        <f>BJ35*F.EE.!AJ5</f>
        <v>0</v>
      </c>
      <c r="BO35" s="146">
        <f t="shared" si="61"/>
        <v>0</v>
      </c>
      <c r="BP35" s="146">
        <f t="shared" si="62"/>
        <v>0</v>
      </c>
      <c r="BQ35" s="205">
        <f t="shared" si="63"/>
        <v>0</v>
      </c>
      <c r="BR35" s="144">
        <f>F.Dist.!AD6</f>
        <v>1</v>
      </c>
      <c r="BS35" s="140">
        <f>F.Dist.!AE6</f>
        <v>0</v>
      </c>
      <c r="BT35" s="144">
        <f>F.Dist.!AF6</f>
        <v>1</v>
      </c>
      <c r="BU35" s="181">
        <f>F.Dist.!AG6</f>
        <v>0</v>
      </c>
      <c r="BV35" s="162">
        <f t="shared" ref="BV35" si="92">BE35*BR35+AG35*AN35+AI35*AR35+T35*AW35</f>
        <v>0</v>
      </c>
      <c r="BW35" s="162">
        <f t="shared" ref="BW35:BW46" si="93">BF35*BR35+AH35*AN35+AJ35*AR35+U35*AW35</f>
        <v>0</v>
      </c>
      <c r="BX35" s="163">
        <f>BW35*F.EE.!X5</f>
        <v>0</v>
      </c>
      <c r="BY35" s="146">
        <f>BV35-BX35</f>
        <v>0</v>
      </c>
      <c r="BZ35" s="147">
        <f t="shared" ref="BZ35:BZ46" si="94">BW35-BX35</f>
        <v>0</v>
      </c>
      <c r="CA35" s="225">
        <f t="shared" ref="CA35:CA46" si="95">AI35*AS35+BO35*BT35</f>
        <v>0</v>
      </c>
      <c r="CB35" s="216">
        <f t="shared" ref="CB35:CB46" si="96">AJ35*AS35+BP35*BT35</f>
        <v>0</v>
      </c>
      <c r="CC35" s="224">
        <f>CB35*F.EE.!AA5</f>
        <v>0</v>
      </c>
      <c r="CD35" s="222">
        <f t="shared" ref="CD35:CD46" si="97">CA35-CC35</f>
        <v>0</v>
      </c>
      <c r="CE35" s="231">
        <f t="shared" ref="CE35:CE46" si="98">CB35-CC35</f>
        <v>0</v>
      </c>
      <c r="CF35" s="233">
        <f>CD35+BY35+N35</f>
        <v>0</v>
      </c>
      <c r="CG35" s="231">
        <f t="shared" ref="CG35:CG47" si="99">CE35+BZ35+O35</f>
        <v>0</v>
      </c>
      <c r="CH35" s="225">
        <f t="shared" ref="CH35:CH46" si="100">T35*AX35+BO35*BU35+BE35*BS35+AI35*AT35+AG35*AO35</f>
        <v>0</v>
      </c>
      <c r="CI35" s="218">
        <f t="shared" ref="CI35:CI46" si="101">U35*AX35+BP35*BU35+BF35*BS35+AJ35*AT35+AH35*AO35</f>
        <v>0</v>
      </c>
      <c r="CJ35" s="221">
        <f t="shared" ref="CJ35:CJ46" si="102">CC35+BX35+BK35+BA35+AE35+AD35+S35+M35</f>
        <v>0</v>
      </c>
      <c r="CK35" s="221">
        <f t="shared" ref="CK35:CK46" si="103">(BL35+BB35)*28/44</f>
        <v>0</v>
      </c>
      <c r="CL35" s="221">
        <f t="shared" ref="CL35:CL46" si="104">(BM35+BC35)</f>
        <v>0</v>
      </c>
      <c r="CM35" s="226">
        <f t="shared" si="64"/>
        <v>0</v>
      </c>
      <c r="CN35" s="226">
        <f t="shared" ref="CN35:CN47" si="105">SUM(CJ35:CM35)</f>
        <v>0</v>
      </c>
      <c r="CO35" s="226">
        <f t="shared" ref="CO35:CO46" si="106">CJ35*17/14</f>
        <v>0</v>
      </c>
      <c r="CP35" s="152">
        <f t="shared" ref="CP35:CP46" si="107">(E35+(AF35*C35*J35*W35)-(CH35+CN35+CF35))</f>
        <v>0</v>
      </c>
    </row>
    <row r="36" spans="1:94" x14ac:dyDescent="0.25">
      <c r="A36" s="6" t="s">
        <v>71</v>
      </c>
      <c r="B36" s="2" t="s">
        <v>10</v>
      </c>
      <c r="C36" s="153">
        <f>E.Datos!E31</f>
        <v>0</v>
      </c>
      <c r="D36" s="180">
        <v>11.68</v>
      </c>
      <c r="E36" s="216">
        <f t="shared" si="66"/>
        <v>0</v>
      </c>
      <c r="F36" s="140">
        <f>F.Dist.!D7</f>
        <v>0.72003424657534254</v>
      </c>
      <c r="G36" s="181">
        <f t="shared" si="67"/>
        <v>0</v>
      </c>
      <c r="H36" s="144">
        <f>F.Dist.!E7</f>
        <v>0</v>
      </c>
      <c r="I36" s="140">
        <f>F.Dist.!F7</f>
        <v>0</v>
      </c>
      <c r="J36" s="181">
        <f>F.Dist.!G7</f>
        <v>1</v>
      </c>
      <c r="K36" s="140">
        <f t="shared" si="68"/>
        <v>0</v>
      </c>
      <c r="L36" s="140">
        <f t="shared" si="69"/>
        <v>0</v>
      </c>
      <c r="M36" s="145">
        <f>L36*F.EE.!D6</f>
        <v>0</v>
      </c>
      <c r="N36" s="146">
        <f t="shared" si="70"/>
        <v>0</v>
      </c>
      <c r="O36" s="147">
        <f t="shared" si="71"/>
        <v>0</v>
      </c>
      <c r="P36" s="148">
        <f>(H36*G36)-(M36+O36)</f>
        <v>0</v>
      </c>
      <c r="Q36" s="144">
        <f t="shared" si="72"/>
        <v>0</v>
      </c>
      <c r="R36" s="140">
        <f t="shared" si="73"/>
        <v>0</v>
      </c>
      <c r="S36" s="145">
        <f>R36*F.EE.!G6</f>
        <v>0</v>
      </c>
      <c r="T36" s="146">
        <f t="shared" si="74"/>
        <v>0</v>
      </c>
      <c r="U36" s="147">
        <f t="shared" si="75"/>
        <v>0</v>
      </c>
      <c r="V36" s="148">
        <f>T36+S36+N36+M36-(E36*H36+E36*I36)</f>
        <v>0</v>
      </c>
      <c r="W36" s="144">
        <f>F.Dist.!H7</f>
        <v>0</v>
      </c>
      <c r="X36" s="140">
        <f>F.Dist.!I7</f>
        <v>1</v>
      </c>
      <c r="Y36" s="140">
        <f t="shared" si="77"/>
        <v>0</v>
      </c>
      <c r="Z36" s="216">
        <f t="shared" si="78"/>
        <v>0</v>
      </c>
      <c r="AA36" s="216">
        <f t="shared" si="79"/>
        <v>0</v>
      </c>
      <c r="AB36" s="218">
        <f t="shared" si="80"/>
        <v>0</v>
      </c>
      <c r="AC36" s="161">
        <f t="shared" si="81"/>
        <v>0</v>
      </c>
      <c r="AD36" s="221">
        <f>AA36*F.EE.!J6</f>
        <v>0</v>
      </c>
      <c r="AE36" s="221">
        <f>AB36*F.EE.!N6</f>
        <v>0</v>
      </c>
      <c r="AF36" s="151">
        <f>F.Dist.!J7</f>
        <v>0</v>
      </c>
      <c r="AG36" s="222">
        <f t="shared" si="82"/>
        <v>0</v>
      </c>
      <c r="AH36" s="222">
        <f t="shared" si="83"/>
        <v>0</v>
      </c>
      <c r="AI36" s="222">
        <f t="shared" si="84"/>
        <v>0</v>
      </c>
      <c r="AJ36" s="222">
        <f t="shared" si="85"/>
        <v>0</v>
      </c>
      <c r="AK36" s="205">
        <f t="shared" si="86"/>
        <v>0</v>
      </c>
      <c r="AL36" s="144">
        <f>F.Dist.!L7</f>
        <v>0</v>
      </c>
      <c r="AM36" s="140">
        <f>F.Dist.!M7</f>
        <v>0</v>
      </c>
      <c r="AN36" s="140">
        <f>F.Dist.!N7</f>
        <v>0</v>
      </c>
      <c r="AO36" s="140">
        <f>F.Dist.!O7</f>
        <v>0</v>
      </c>
      <c r="AP36" s="144">
        <f>F.Dist.!R7</f>
        <v>0</v>
      </c>
      <c r="AQ36" s="140">
        <f>F.Dist.!S7</f>
        <v>1</v>
      </c>
      <c r="AR36" s="140">
        <f>F.Dist.!U7</f>
        <v>0</v>
      </c>
      <c r="AS36" s="140">
        <f>F.Dist.!V7</f>
        <v>0</v>
      </c>
      <c r="AT36" s="140">
        <f>F.Dist.!W7</f>
        <v>0</v>
      </c>
      <c r="AU36" s="144">
        <f>F.Dist.!Y7</f>
        <v>0</v>
      </c>
      <c r="AV36" s="140">
        <f>F.Dist.!Z7</f>
        <v>0</v>
      </c>
      <c r="AW36" s="140">
        <f>F.Dist.!AA7</f>
        <v>0</v>
      </c>
      <c r="AX36" s="181">
        <f>F.Dist.!AB7</f>
        <v>0</v>
      </c>
      <c r="AY36" s="140">
        <f t="shared" si="87"/>
        <v>0</v>
      </c>
      <c r="AZ36" s="140">
        <f t="shared" si="88"/>
        <v>0</v>
      </c>
      <c r="BA36" s="145">
        <f>AZ36*F.EE.!R6</f>
        <v>0</v>
      </c>
      <c r="BB36" s="145">
        <f>(AZ36*F.EE.!AE6)</f>
        <v>0</v>
      </c>
      <c r="BC36" s="145">
        <f>(AZ36*F.EE.!AF6)</f>
        <v>0</v>
      </c>
      <c r="BD36" s="145">
        <f>(AZ36*F.EE.!AG6)</f>
        <v>0</v>
      </c>
      <c r="BE36" s="146">
        <f t="shared" si="58"/>
        <v>0</v>
      </c>
      <c r="BF36" s="147">
        <f t="shared" si="59"/>
        <v>0</v>
      </c>
      <c r="BG36" s="152">
        <f t="shared" si="60"/>
        <v>0</v>
      </c>
      <c r="BH36" s="216">
        <f t="shared" si="89"/>
        <v>0</v>
      </c>
      <c r="BI36" s="216">
        <f t="shared" si="90"/>
        <v>0</v>
      </c>
      <c r="BJ36" s="216">
        <f t="shared" si="91"/>
        <v>0</v>
      </c>
      <c r="BK36" s="221">
        <f>BJ36*F.EE.!U6</f>
        <v>0</v>
      </c>
      <c r="BL36" s="221">
        <f>BJ36*F.EE.!AH6</f>
        <v>0</v>
      </c>
      <c r="BM36" s="221">
        <f>BJ36*F.EE.!AI6</f>
        <v>0</v>
      </c>
      <c r="BN36" s="221">
        <f>BJ36*F.EE.!AJ6</f>
        <v>0</v>
      </c>
      <c r="BO36" s="146">
        <f t="shared" si="61"/>
        <v>0</v>
      </c>
      <c r="BP36" s="146">
        <f t="shared" si="62"/>
        <v>0</v>
      </c>
      <c r="BQ36" s="205">
        <f t="shared" si="63"/>
        <v>0</v>
      </c>
      <c r="BR36" s="144">
        <f>F.Dist.!AD7</f>
        <v>1</v>
      </c>
      <c r="BS36" s="140">
        <f>F.Dist.!AE7</f>
        <v>0</v>
      </c>
      <c r="BT36" s="144">
        <f>F.Dist.!AF7</f>
        <v>1</v>
      </c>
      <c r="BU36" s="181">
        <f>F.Dist.!AG7</f>
        <v>0</v>
      </c>
      <c r="BV36" s="162">
        <f>BE36*BR36+AG36*AN36+AI36*AR36+T36*AW36</f>
        <v>0</v>
      </c>
      <c r="BW36" s="162">
        <f t="shared" si="93"/>
        <v>0</v>
      </c>
      <c r="BX36" s="163">
        <f>BW36*F.EE.!X6</f>
        <v>0</v>
      </c>
      <c r="BY36" s="146">
        <f t="shared" ref="BY36:BY46" si="108">BV36-BX36</f>
        <v>0</v>
      </c>
      <c r="BZ36" s="147">
        <f t="shared" si="94"/>
        <v>0</v>
      </c>
      <c r="CA36" s="225">
        <f t="shared" si="95"/>
        <v>0</v>
      </c>
      <c r="CB36" s="216">
        <f t="shared" si="96"/>
        <v>0</v>
      </c>
      <c r="CC36" s="224">
        <f>CB36*F.EE.!AA6</f>
        <v>0</v>
      </c>
      <c r="CD36" s="222">
        <f t="shared" si="97"/>
        <v>0</v>
      </c>
      <c r="CE36" s="231">
        <f t="shared" si="98"/>
        <v>0</v>
      </c>
      <c r="CF36" s="233">
        <f t="shared" ref="CF36:CF47" si="109">CD36+BY36+N36</f>
        <v>0</v>
      </c>
      <c r="CG36" s="231">
        <f t="shared" si="99"/>
        <v>0</v>
      </c>
      <c r="CH36" s="225">
        <f t="shared" si="100"/>
        <v>0</v>
      </c>
      <c r="CI36" s="218">
        <f t="shared" si="101"/>
        <v>0</v>
      </c>
      <c r="CJ36" s="221">
        <f t="shared" si="102"/>
        <v>0</v>
      </c>
      <c r="CK36" s="221">
        <f t="shared" si="103"/>
        <v>0</v>
      </c>
      <c r="CL36" s="221">
        <f t="shared" si="104"/>
        <v>0</v>
      </c>
      <c r="CM36" s="226">
        <f t="shared" si="64"/>
        <v>0</v>
      </c>
      <c r="CN36" s="226">
        <f t="shared" si="105"/>
        <v>0</v>
      </c>
      <c r="CO36" s="226">
        <f t="shared" si="106"/>
        <v>0</v>
      </c>
      <c r="CP36" s="152">
        <f t="shared" si="107"/>
        <v>0</v>
      </c>
    </row>
    <row r="37" spans="1:94" x14ac:dyDescent="0.25">
      <c r="A37" s="6" t="s">
        <v>71</v>
      </c>
      <c r="B37" s="2" t="s">
        <v>9</v>
      </c>
      <c r="C37" s="153">
        <f>E.Datos!E33</f>
        <v>0</v>
      </c>
      <c r="D37" s="180">
        <v>12.06</v>
      </c>
      <c r="E37" s="216">
        <f t="shared" si="66"/>
        <v>0</v>
      </c>
      <c r="F37" s="140">
        <f>F.Dist.!D8</f>
        <v>0.70232172470978449</v>
      </c>
      <c r="G37" s="181">
        <f t="shared" si="67"/>
        <v>0</v>
      </c>
      <c r="H37" s="144">
        <f>F.Dist.!E8</f>
        <v>0</v>
      </c>
      <c r="I37" s="140">
        <f>F.Dist.!F8</f>
        <v>0</v>
      </c>
      <c r="J37" s="181">
        <f>F.Dist.!G8</f>
        <v>1</v>
      </c>
      <c r="K37" s="140">
        <f t="shared" si="68"/>
        <v>0</v>
      </c>
      <c r="L37" s="140">
        <f t="shared" si="69"/>
        <v>0</v>
      </c>
      <c r="M37" s="145">
        <f>L37*F.EE.!D7</f>
        <v>0</v>
      </c>
      <c r="N37" s="146">
        <f t="shared" si="70"/>
        <v>0</v>
      </c>
      <c r="O37" s="147">
        <f t="shared" si="71"/>
        <v>0</v>
      </c>
      <c r="P37" s="148">
        <f t="shared" ref="P37:P46" si="110">(H37*G37)-(M37+O37)</f>
        <v>0</v>
      </c>
      <c r="Q37" s="144">
        <f t="shared" si="72"/>
        <v>0</v>
      </c>
      <c r="R37" s="140">
        <f t="shared" si="73"/>
        <v>0</v>
      </c>
      <c r="S37" s="145">
        <f>R37*F.EE.!G7</f>
        <v>0</v>
      </c>
      <c r="T37" s="146">
        <f t="shared" si="74"/>
        <v>0</v>
      </c>
      <c r="U37" s="147">
        <f t="shared" si="75"/>
        <v>0</v>
      </c>
      <c r="V37" s="148">
        <f t="shared" ref="V37:V46" si="111">T37+S37+N37+M37-(E37*H37+E37*I37)</f>
        <v>0</v>
      </c>
      <c r="W37" s="144">
        <f>F.Dist.!H8</f>
        <v>0</v>
      </c>
      <c r="X37" s="140">
        <f>F.Dist.!I8</f>
        <v>1</v>
      </c>
      <c r="Y37" s="140">
        <f>E37*J37*W37</f>
        <v>0</v>
      </c>
      <c r="Z37" s="216">
        <f t="shared" si="78"/>
        <v>0</v>
      </c>
      <c r="AA37" s="216">
        <f t="shared" si="79"/>
        <v>0</v>
      </c>
      <c r="AB37" s="218">
        <f t="shared" si="80"/>
        <v>0</v>
      </c>
      <c r="AC37" s="161">
        <f>(AA37+AB37)-G37*J37</f>
        <v>0</v>
      </c>
      <c r="AD37" s="221">
        <f>AA37*F.EE.!J7</f>
        <v>0</v>
      </c>
      <c r="AE37" s="221">
        <f>AB37*F.EE.!N7</f>
        <v>0</v>
      </c>
      <c r="AF37" s="151">
        <f>F.Dist.!J8</f>
        <v>0</v>
      </c>
      <c r="AG37" s="222">
        <f t="shared" si="82"/>
        <v>0</v>
      </c>
      <c r="AH37" s="222">
        <f t="shared" si="83"/>
        <v>0</v>
      </c>
      <c r="AI37" s="222">
        <f t="shared" si="84"/>
        <v>0</v>
      </c>
      <c r="AJ37" s="222">
        <f t="shared" si="85"/>
        <v>0</v>
      </c>
      <c r="AK37" s="205">
        <f t="shared" si="86"/>
        <v>0</v>
      </c>
      <c r="AL37" s="144">
        <f>F.Dist.!L8</f>
        <v>0</v>
      </c>
      <c r="AM37" s="140">
        <f>F.Dist.!M8</f>
        <v>0</v>
      </c>
      <c r="AN37" s="140">
        <f>F.Dist.!N8</f>
        <v>0</v>
      </c>
      <c r="AO37" s="140">
        <f>F.Dist.!O8</f>
        <v>0</v>
      </c>
      <c r="AP37" s="144">
        <f>F.Dist.!R8</f>
        <v>0</v>
      </c>
      <c r="AQ37" s="140">
        <f>F.Dist.!S8</f>
        <v>1</v>
      </c>
      <c r="AR37" s="140">
        <f>F.Dist.!U8</f>
        <v>0</v>
      </c>
      <c r="AS37" s="140">
        <f>F.Dist.!V8</f>
        <v>0</v>
      </c>
      <c r="AT37" s="140">
        <f>F.Dist.!W8</f>
        <v>0</v>
      </c>
      <c r="AU37" s="144">
        <f>F.Dist.!Y8</f>
        <v>0</v>
      </c>
      <c r="AV37" s="140">
        <f>F.Dist.!Z8</f>
        <v>0</v>
      </c>
      <c r="AW37" s="140">
        <f>F.Dist.!AA8</f>
        <v>0</v>
      </c>
      <c r="AX37" s="181">
        <f>F.Dist.!AB8</f>
        <v>0</v>
      </c>
      <c r="AY37" s="140">
        <f t="shared" si="87"/>
        <v>0</v>
      </c>
      <c r="AZ37" s="140">
        <f t="shared" si="88"/>
        <v>0</v>
      </c>
      <c r="BA37" s="145">
        <f>AZ37*F.EE.!R7</f>
        <v>0</v>
      </c>
      <c r="BB37" s="145">
        <f>(AZ37*F.EE.!AE7)</f>
        <v>0</v>
      </c>
      <c r="BC37" s="145">
        <f>(AZ37*F.EE.!AF7)</f>
        <v>0</v>
      </c>
      <c r="BD37" s="145">
        <f>(AZ37*F.EE.!AG7)</f>
        <v>0</v>
      </c>
      <c r="BE37" s="146">
        <f t="shared" si="58"/>
        <v>0</v>
      </c>
      <c r="BF37" s="147">
        <f t="shared" si="59"/>
        <v>0</v>
      </c>
      <c r="BG37" s="152">
        <f t="shared" si="60"/>
        <v>0</v>
      </c>
      <c r="BH37" s="216">
        <f t="shared" si="89"/>
        <v>0</v>
      </c>
      <c r="BI37" s="216">
        <f t="shared" si="90"/>
        <v>0</v>
      </c>
      <c r="BJ37" s="216">
        <f t="shared" si="91"/>
        <v>0</v>
      </c>
      <c r="BK37" s="221">
        <f>BJ37*F.EE.!U7</f>
        <v>0</v>
      </c>
      <c r="BL37" s="221">
        <f>BJ37*F.EE.!AH7</f>
        <v>0</v>
      </c>
      <c r="BM37" s="221">
        <f>BJ37*F.EE.!AI7</f>
        <v>0</v>
      </c>
      <c r="BN37" s="221">
        <f>BJ37*F.EE.!AJ7</f>
        <v>0</v>
      </c>
      <c r="BO37" s="146">
        <f t="shared" si="61"/>
        <v>0</v>
      </c>
      <c r="BP37" s="146">
        <f t="shared" si="62"/>
        <v>0</v>
      </c>
      <c r="BQ37" s="205">
        <f t="shared" si="63"/>
        <v>0</v>
      </c>
      <c r="BR37" s="144">
        <f>F.Dist.!AD8</f>
        <v>1</v>
      </c>
      <c r="BS37" s="140">
        <f>F.Dist.!AE8</f>
        <v>0</v>
      </c>
      <c r="BT37" s="144">
        <f>F.Dist.!AF8</f>
        <v>1</v>
      </c>
      <c r="BU37" s="181">
        <f>F.Dist.!AG8</f>
        <v>0</v>
      </c>
      <c r="BV37" s="162">
        <f t="shared" ref="BV37:BV46" si="112">BE37*BR37+AG37*AN37+AI37*AR37+T37*AW37</f>
        <v>0</v>
      </c>
      <c r="BW37" s="162">
        <f t="shared" si="93"/>
        <v>0</v>
      </c>
      <c r="BX37" s="163">
        <f>BW37*F.EE.!X7</f>
        <v>0</v>
      </c>
      <c r="BY37" s="146">
        <f t="shared" si="108"/>
        <v>0</v>
      </c>
      <c r="BZ37" s="147">
        <f t="shared" si="94"/>
        <v>0</v>
      </c>
      <c r="CA37" s="225">
        <f t="shared" si="95"/>
        <v>0</v>
      </c>
      <c r="CB37" s="216">
        <f t="shared" si="96"/>
        <v>0</v>
      </c>
      <c r="CC37" s="224">
        <f>CB37*F.EE.!AA7</f>
        <v>0</v>
      </c>
      <c r="CD37" s="222">
        <f t="shared" si="97"/>
        <v>0</v>
      </c>
      <c r="CE37" s="231">
        <f t="shared" si="98"/>
        <v>0</v>
      </c>
      <c r="CF37" s="233">
        <f t="shared" si="109"/>
        <v>0</v>
      </c>
      <c r="CG37" s="231">
        <f t="shared" si="99"/>
        <v>0</v>
      </c>
      <c r="CH37" s="225">
        <f t="shared" si="100"/>
        <v>0</v>
      </c>
      <c r="CI37" s="218">
        <f t="shared" si="101"/>
        <v>0</v>
      </c>
      <c r="CJ37" s="221">
        <f t="shared" si="102"/>
        <v>0</v>
      </c>
      <c r="CK37" s="221">
        <f t="shared" si="103"/>
        <v>0</v>
      </c>
      <c r="CL37" s="221">
        <f t="shared" si="104"/>
        <v>0</v>
      </c>
      <c r="CM37" s="226">
        <f t="shared" si="64"/>
        <v>0</v>
      </c>
      <c r="CN37" s="226">
        <f t="shared" si="105"/>
        <v>0</v>
      </c>
      <c r="CO37" s="226">
        <f t="shared" si="106"/>
        <v>0</v>
      </c>
      <c r="CP37" s="152">
        <f t="shared" si="107"/>
        <v>0</v>
      </c>
    </row>
    <row r="38" spans="1:94" x14ac:dyDescent="0.25">
      <c r="A38" s="6" t="s">
        <v>71</v>
      </c>
      <c r="B38" s="2" t="s">
        <v>8</v>
      </c>
      <c r="C38" s="153">
        <f>E.Datos!E35</f>
        <v>0</v>
      </c>
      <c r="D38" s="180">
        <v>16.22</v>
      </c>
      <c r="E38" s="216">
        <f t="shared" si="66"/>
        <v>0</v>
      </c>
      <c r="F38" s="140">
        <f>F.Dist.!D9</f>
        <v>0.76633785450061653</v>
      </c>
      <c r="G38" s="181">
        <f t="shared" si="67"/>
        <v>0</v>
      </c>
      <c r="H38" s="144">
        <f>F.Dist.!E9</f>
        <v>0</v>
      </c>
      <c r="I38" s="140">
        <f>F.Dist.!F9</f>
        <v>0</v>
      </c>
      <c r="J38" s="181">
        <f>F.Dist.!G9</f>
        <v>1</v>
      </c>
      <c r="K38" s="140">
        <f t="shared" si="68"/>
        <v>0</v>
      </c>
      <c r="L38" s="140">
        <f t="shared" si="69"/>
        <v>0</v>
      </c>
      <c r="M38" s="145">
        <f>L38*F.EE.!D8</f>
        <v>0</v>
      </c>
      <c r="N38" s="146">
        <f t="shared" si="70"/>
        <v>0</v>
      </c>
      <c r="O38" s="147">
        <f t="shared" si="71"/>
        <v>0</v>
      </c>
      <c r="P38" s="148">
        <f t="shared" si="110"/>
        <v>0</v>
      </c>
      <c r="Q38" s="144">
        <f t="shared" si="72"/>
        <v>0</v>
      </c>
      <c r="R38" s="140">
        <f t="shared" si="73"/>
        <v>0</v>
      </c>
      <c r="S38" s="145">
        <f>R38*F.EE.!G8</f>
        <v>0</v>
      </c>
      <c r="T38" s="146">
        <f t="shared" si="74"/>
        <v>0</v>
      </c>
      <c r="U38" s="147">
        <f t="shared" si="75"/>
        <v>0</v>
      </c>
      <c r="V38" s="148">
        <f t="shared" si="111"/>
        <v>0</v>
      </c>
      <c r="W38" s="144">
        <f>F.Dist.!H9</f>
        <v>0</v>
      </c>
      <c r="X38" s="140">
        <f>F.Dist.!I9</f>
        <v>1</v>
      </c>
      <c r="Y38" s="140">
        <f t="shared" ref="Y38:Y46" si="113">E38*J38*W38</f>
        <v>0</v>
      </c>
      <c r="Z38" s="216">
        <f t="shared" si="78"/>
        <v>0</v>
      </c>
      <c r="AA38" s="216">
        <f t="shared" si="79"/>
        <v>0</v>
      </c>
      <c r="AB38" s="218">
        <f t="shared" si="80"/>
        <v>0</v>
      </c>
      <c r="AC38" s="161">
        <f t="shared" ref="AC38:AC46" si="114">(AA38+AB38)-G38*J38</f>
        <v>0</v>
      </c>
      <c r="AD38" s="221">
        <f>AA38*F.EE.!J8</f>
        <v>0</v>
      </c>
      <c r="AE38" s="221">
        <f>AB38*F.EE.!N8</f>
        <v>0</v>
      </c>
      <c r="AF38" s="151">
        <f>F.Dist.!J9</f>
        <v>0</v>
      </c>
      <c r="AG38" s="222">
        <f t="shared" si="82"/>
        <v>0</v>
      </c>
      <c r="AH38" s="222">
        <f t="shared" si="83"/>
        <v>0</v>
      </c>
      <c r="AI38" s="222">
        <f t="shared" si="84"/>
        <v>0</v>
      </c>
      <c r="AJ38" s="222">
        <f t="shared" si="85"/>
        <v>0</v>
      </c>
      <c r="AK38" s="205">
        <f t="shared" si="86"/>
        <v>0</v>
      </c>
      <c r="AL38" s="144">
        <f>F.Dist.!L9</f>
        <v>0</v>
      </c>
      <c r="AM38" s="140">
        <f>F.Dist.!M9</f>
        <v>0</v>
      </c>
      <c r="AN38" s="140">
        <f>F.Dist.!N9</f>
        <v>0</v>
      </c>
      <c r="AO38" s="140">
        <f>F.Dist.!O9</f>
        <v>0</v>
      </c>
      <c r="AP38" s="144">
        <f>F.Dist.!R9</f>
        <v>0</v>
      </c>
      <c r="AQ38" s="140">
        <f>F.Dist.!S9</f>
        <v>1</v>
      </c>
      <c r="AR38" s="140">
        <f>F.Dist.!U9</f>
        <v>0</v>
      </c>
      <c r="AS38" s="140">
        <f>F.Dist.!V9</f>
        <v>0</v>
      </c>
      <c r="AT38" s="140">
        <f>F.Dist.!W9</f>
        <v>0</v>
      </c>
      <c r="AU38" s="144">
        <f>F.Dist.!Y9</f>
        <v>0</v>
      </c>
      <c r="AV38" s="140">
        <f>F.Dist.!Z9</f>
        <v>0</v>
      </c>
      <c r="AW38" s="140">
        <f>F.Dist.!AA9</f>
        <v>0</v>
      </c>
      <c r="AX38" s="181">
        <f>F.Dist.!AB9</f>
        <v>0</v>
      </c>
      <c r="AY38" s="140">
        <f t="shared" si="87"/>
        <v>0</v>
      </c>
      <c r="AZ38" s="140">
        <f t="shared" si="88"/>
        <v>0</v>
      </c>
      <c r="BA38" s="145">
        <f>AZ38*F.EE.!R8</f>
        <v>0</v>
      </c>
      <c r="BB38" s="145">
        <f>(AZ38*F.EE.!AE8)</f>
        <v>0</v>
      </c>
      <c r="BC38" s="145">
        <f>(AZ38*F.EE.!AF8)</f>
        <v>0</v>
      </c>
      <c r="BD38" s="145">
        <f>(AZ38*F.EE.!AG8)</f>
        <v>0</v>
      </c>
      <c r="BE38" s="146">
        <f t="shared" si="58"/>
        <v>0</v>
      </c>
      <c r="BF38" s="147">
        <f t="shared" si="59"/>
        <v>0</v>
      </c>
      <c r="BG38" s="152">
        <f t="shared" si="60"/>
        <v>0</v>
      </c>
      <c r="BH38" s="216">
        <f t="shared" si="89"/>
        <v>0</v>
      </c>
      <c r="BI38" s="216">
        <f t="shared" si="90"/>
        <v>0</v>
      </c>
      <c r="BJ38" s="216">
        <f t="shared" si="91"/>
        <v>0</v>
      </c>
      <c r="BK38" s="221">
        <f>BJ38*F.EE.!U8</f>
        <v>0</v>
      </c>
      <c r="BL38" s="221">
        <f>BJ38*F.EE.!AH8</f>
        <v>0</v>
      </c>
      <c r="BM38" s="221">
        <f>BJ38*F.EE.!AI8</f>
        <v>0</v>
      </c>
      <c r="BN38" s="221">
        <f>BJ38*F.EE.!AJ8</f>
        <v>0</v>
      </c>
      <c r="BO38" s="146">
        <f t="shared" si="61"/>
        <v>0</v>
      </c>
      <c r="BP38" s="146">
        <f t="shared" si="62"/>
        <v>0</v>
      </c>
      <c r="BQ38" s="205">
        <f t="shared" si="63"/>
        <v>0</v>
      </c>
      <c r="BR38" s="144">
        <f>F.Dist.!AD9</f>
        <v>1</v>
      </c>
      <c r="BS38" s="140">
        <f>F.Dist.!AE9</f>
        <v>0</v>
      </c>
      <c r="BT38" s="144">
        <f>F.Dist.!AF9</f>
        <v>1</v>
      </c>
      <c r="BU38" s="181">
        <f>F.Dist.!AG9</f>
        <v>0</v>
      </c>
      <c r="BV38" s="162">
        <f t="shared" si="112"/>
        <v>0</v>
      </c>
      <c r="BW38" s="162">
        <f t="shared" si="93"/>
        <v>0</v>
      </c>
      <c r="BX38" s="163">
        <f>BW38*F.EE.!X8</f>
        <v>0</v>
      </c>
      <c r="BY38" s="146">
        <f t="shared" si="108"/>
        <v>0</v>
      </c>
      <c r="BZ38" s="147">
        <f t="shared" si="94"/>
        <v>0</v>
      </c>
      <c r="CA38" s="225">
        <f t="shared" si="95"/>
        <v>0</v>
      </c>
      <c r="CB38" s="216">
        <f t="shared" si="96"/>
        <v>0</v>
      </c>
      <c r="CC38" s="224">
        <f>CB38*F.EE.!AA8</f>
        <v>0</v>
      </c>
      <c r="CD38" s="222">
        <f t="shared" si="97"/>
        <v>0</v>
      </c>
      <c r="CE38" s="231">
        <f t="shared" si="98"/>
        <v>0</v>
      </c>
      <c r="CF38" s="233">
        <f t="shared" si="109"/>
        <v>0</v>
      </c>
      <c r="CG38" s="231">
        <f t="shared" si="99"/>
        <v>0</v>
      </c>
      <c r="CH38" s="225">
        <f t="shared" si="100"/>
        <v>0</v>
      </c>
      <c r="CI38" s="218">
        <f t="shared" si="101"/>
        <v>0</v>
      </c>
      <c r="CJ38" s="221">
        <f t="shared" si="102"/>
        <v>0</v>
      </c>
      <c r="CK38" s="221">
        <f t="shared" si="103"/>
        <v>0</v>
      </c>
      <c r="CL38" s="221">
        <f t="shared" si="104"/>
        <v>0</v>
      </c>
      <c r="CM38" s="226">
        <f t="shared" si="64"/>
        <v>0</v>
      </c>
      <c r="CN38" s="226">
        <f t="shared" si="105"/>
        <v>0</v>
      </c>
      <c r="CO38" s="226">
        <f t="shared" si="106"/>
        <v>0</v>
      </c>
      <c r="CP38" s="152">
        <f t="shared" si="107"/>
        <v>0</v>
      </c>
    </row>
    <row r="39" spans="1:94" x14ac:dyDescent="0.25">
      <c r="A39" s="6" t="s">
        <v>71</v>
      </c>
      <c r="B39" s="2" t="s">
        <v>14</v>
      </c>
      <c r="C39" s="153">
        <f>E.Datos!E37</f>
        <v>0</v>
      </c>
      <c r="D39" s="180">
        <v>18.75</v>
      </c>
      <c r="E39" s="216">
        <f t="shared" si="66"/>
        <v>0</v>
      </c>
      <c r="F39" s="140">
        <f>F.Dist.!D10</f>
        <v>0.74879999999999991</v>
      </c>
      <c r="G39" s="181">
        <f t="shared" si="67"/>
        <v>0</v>
      </c>
      <c r="H39" s="144">
        <f>F.Dist.!E10</f>
        <v>0</v>
      </c>
      <c r="I39" s="140">
        <f>F.Dist.!F10</f>
        <v>0</v>
      </c>
      <c r="J39" s="181">
        <f>F.Dist.!G10</f>
        <v>1</v>
      </c>
      <c r="K39" s="140">
        <f t="shared" si="68"/>
        <v>0</v>
      </c>
      <c r="L39" s="140">
        <f t="shared" si="69"/>
        <v>0</v>
      </c>
      <c r="M39" s="145">
        <f>L39*F.EE.!D9</f>
        <v>0</v>
      </c>
      <c r="N39" s="146">
        <f t="shared" si="70"/>
        <v>0</v>
      </c>
      <c r="O39" s="147">
        <f t="shared" si="71"/>
        <v>0</v>
      </c>
      <c r="P39" s="148">
        <f t="shared" si="110"/>
        <v>0</v>
      </c>
      <c r="Q39" s="144">
        <f t="shared" si="72"/>
        <v>0</v>
      </c>
      <c r="R39" s="140">
        <f t="shared" si="73"/>
        <v>0</v>
      </c>
      <c r="S39" s="145">
        <f>R39*F.EE.!G9</f>
        <v>0</v>
      </c>
      <c r="T39" s="146">
        <f t="shared" si="74"/>
        <v>0</v>
      </c>
      <c r="U39" s="147">
        <f t="shared" si="75"/>
        <v>0</v>
      </c>
      <c r="V39" s="148">
        <f t="shared" si="111"/>
        <v>0</v>
      </c>
      <c r="W39" s="144">
        <f>F.Dist.!H10</f>
        <v>0</v>
      </c>
      <c r="X39" s="140">
        <f>F.Dist.!I10</f>
        <v>1</v>
      </c>
      <c r="Y39" s="140">
        <f t="shared" si="113"/>
        <v>0</v>
      </c>
      <c r="Z39" s="216">
        <f t="shared" si="78"/>
        <v>0</v>
      </c>
      <c r="AA39" s="216">
        <f t="shared" si="79"/>
        <v>0</v>
      </c>
      <c r="AB39" s="218">
        <f t="shared" si="80"/>
        <v>0</v>
      </c>
      <c r="AC39" s="161">
        <f t="shared" si="114"/>
        <v>0</v>
      </c>
      <c r="AD39" s="221">
        <f>AA39*F.EE.!J9</f>
        <v>0</v>
      </c>
      <c r="AE39" s="221">
        <f>AB39*F.EE.!N9</f>
        <v>0</v>
      </c>
      <c r="AF39" s="151">
        <f>F.Dist.!J10</f>
        <v>0</v>
      </c>
      <c r="AG39" s="222">
        <f t="shared" si="82"/>
        <v>0</v>
      </c>
      <c r="AH39" s="222">
        <f t="shared" si="83"/>
        <v>0</v>
      </c>
      <c r="AI39" s="222">
        <f t="shared" si="84"/>
        <v>0</v>
      </c>
      <c r="AJ39" s="222">
        <f t="shared" si="85"/>
        <v>0</v>
      </c>
      <c r="AK39" s="205">
        <f t="shared" si="86"/>
        <v>0</v>
      </c>
      <c r="AL39" s="144">
        <f>F.Dist.!L10</f>
        <v>0</v>
      </c>
      <c r="AM39" s="140">
        <f>F.Dist.!M10</f>
        <v>0</v>
      </c>
      <c r="AN39" s="140">
        <f>F.Dist.!N10</f>
        <v>0</v>
      </c>
      <c r="AO39" s="140">
        <f>F.Dist.!O10</f>
        <v>0</v>
      </c>
      <c r="AP39" s="144">
        <f>F.Dist.!R10</f>
        <v>0</v>
      </c>
      <c r="AQ39" s="140">
        <f>F.Dist.!S10</f>
        <v>1</v>
      </c>
      <c r="AR39" s="140">
        <f>F.Dist.!U10</f>
        <v>0</v>
      </c>
      <c r="AS39" s="140">
        <f>F.Dist.!V10</f>
        <v>0</v>
      </c>
      <c r="AT39" s="140">
        <f>F.Dist.!W10</f>
        <v>0</v>
      </c>
      <c r="AU39" s="144">
        <f>F.Dist.!Y10</f>
        <v>0</v>
      </c>
      <c r="AV39" s="140">
        <f>F.Dist.!Z10</f>
        <v>0</v>
      </c>
      <c r="AW39" s="140">
        <f>F.Dist.!AA10</f>
        <v>0</v>
      </c>
      <c r="AX39" s="181">
        <f>F.Dist.!AB10</f>
        <v>0</v>
      </c>
      <c r="AY39" s="140">
        <f t="shared" si="87"/>
        <v>0</v>
      </c>
      <c r="AZ39" s="140">
        <f t="shared" si="88"/>
        <v>0</v>
      </c>
      <c r="BA39" s="145">
        <f>AZ39*F.EE.!R9</f>
        <v>0</v>
      </c>
      <c r="BB39" s="145">
        <f>(AZ39*F.EE.!AE9)</f>
        <v>0</v>
      </c>
      <c r="BC39" s="145">
        <f>(AZ39*F.EE.!AF9)</f>
        <v>0</v>
      </c>
      <c r="BD39" s="145">
        <f>(AZ39*F.EE.!AG9)</f>
        <v>0</v>
      </c>
      <c r="BE39" s="146">
        <f t="shared" si="58"/>
        <v>0</v>
      </c>
      <c r="BF39" s="147">
        <f t="shared" si="59"/>
        <v>0</v>
      </c>
      <c r="BG39" s="152">
        <f t="shared" si="60"/>
        <v>0</v>
      </c>
      <c r="BH39" s="216">
        <f t="shared" si="89"/>
        <v>0</v>
      </c>
      <c r="BI39" s="216">
        <f t="shared" si="90"/>
        <v>0</v>
      </c>
      <c r="BJ39" s="216">
        <f t="shared" si="91"/>
        <v>0</v>
      </c>
      <c r="BK39" s="221">
        <f>BJ39*F.EE.!U9</f>
        <v>0</v>
      </c>
      <c r="BL39" s="221">
        <f>BJ39*F.EE.!AH9</f>
        <v>0</v>
      </c>
      <c r="BM39" s="221">
        <f>BJ39*F.EE.!AI9</f>
        <v>0</v>
      </c>
      <c r="BN39" s="221">
        <f>BJ39*F.EE.!AJ9</f>
        <v>0</v>
      </c>
      <c r="BO39" s="146">
        <f t="shared" si="61"/>
        <v>0</v>
      </c>
      <c r="BP39" s="146">
        <f t="shared" si="62"/>
        <v>0</v>
      </c>
      <c r="BQ39" s="205">
        <f t="shared" si="63"/>
        <v>0</v>
      </c>
      <c r="BR39" s="144">
        <f>F.Dist.!AD10</f>
        <v>1</v>
      </c>
      <c r="BS39" s="140">
        <f>F.Dist.!AE10</f>
        <v>0</v>
      </c>
      <c r="BT39" s="144">
        <f>F.Dist.!AF10</f>
        <v>1</v>
      </c>
      <c r="BU39" s="181">
        <f>F.Dist.!AG10</f>
        <v>0</v>
      </c>
      <c r="BV39" s="162">
        <f t="shared" si="112"/>
        <v>0</v>
      </c>
      <c r="BW39" s="162">
        <f t="shared" si="93"/>
        <v>0</v>
      </c>
      <c r="BX39" s="163">
        <f>BW39*F.EE.!X9</f>
        <v>0</v>
      </c>
      <c r="BY39" s="146">
        <f t="shared" si="108"/>
        <v>0</v>
      </c>
      <c r="BZ39" s="147">
        <f t="shared" si="94"/>
        <v>0</v>
      </c>
      <c r="CA39" s="225">
        <f t="shared" si="95"/>
        <v>0</v>
      </c>
      <c r="CB39" s="216">
        <f t="shared" si="96"/>
        <v>0</v>
      </c>
      <c r="CC39" s="224">
        <f>CB39*F.EE.!AA9</f>
        <v>0</v>
      </c>
      <c r="CD39" s="222">
        <f t="shared" si="97"/>
        <v>0</v>
      </c>
      <c r="CE39" s="231">
        <f t="shared" si="98"/>
        <v>0</v>
      </c>
      <c r="CF39" s="233">
        <f t="shared" si="109"/>
        <v>0</v>
      </c>
      <c r="CG39" s="231">
        <f t="shared" si="99"/>
        <v>0</v>
      </c>
      <c r="CH39" s="225">
        <f t="shared" si="100"/>
        <v>0</v>
      </c>
      <c r="CI39" s="218">
        <f t="shared" si="101"/>
        <v>0</v>
      </c>
      <c r="CJ39" s="221">
        <f t="shared" si="102"/>
        <v>0</v>
      </c>
      <c r="CK39" s="221">
        <f t="shared" si="103"/>
        <v>0</v>
      </c>
      <c r="CL39" s="221">
        <f t="shared" si="104"/>
        <v>0</v>
      </c>
      <c r="CM39" s="226">
        <f t="shared" si="64"/>
        <v>0</v>
      </c>
      <c r="CN39" s="226">
        <f t="shared" si="105"/>
        <v>0</v>
      </c>
      <c r="CO39" s="226">
        <f t="shared" si="106"/>
        <v>0</v>
      </c>
      <c r="CP39" s="152">
        <f t="shared" si="107"/>
        <v>0</v>
      </c>
    </row>
    <row r="40" spans="1:94" x14ac:dyDescent="0.25">
      <c r="A40" s="6" t="s">
        <v>71</v>
      </c>
      <c r="B40" s="2" t="s">
        <v>7</v>
      </c>
      <c r="C40" s="153">
        <f>E.Datos!E39</f>
        <v>0</v>
      </c>
      <c r="D40" s="180">
        <v>13.2</v>
      </c>
      <c r="E40" s="216">
        <f t="shared" si="66"/>
        <v>0</v>
      </c>
      <c r="F40" s="140">
        <f>F.Dist.!D11</f>
        <v>0.67803030303030298</v>
      </c>
      <c r="G40" s="181">
        <f t="shared" si="67"/>
        <v>0</v>
      </c>
      <c r="H40" s="144">
        <f>F.Dist.!E11</f>
        <v>0</v>
      </c>
      <c r="I40" s="140">
        <f>F.Dist.!F11</f>
        <v>0</v>
      </c>
      <c r="J40" s="181">
        <f>F.Dist.!G11</f>
        <v>1</v>
      </c>
      <c r="K40" s="140">
        <f t="shared" si="68"/>
        <v>0</v>
      </c>
      <c r="L40" s="140">
        <f t="shared" si="69"/>
        <v>0</v>
      </c>
      <c r="M40" s="145">
        <f>L40*F.EE.!D10</f>
        <v>0</v>
      </c>
      <c r="N40" s="146">
        <f t="shared" si="70"/>
        <v>0</v>
      </c>
      <c r="O40" s="147">
        <f t="shared" si="71"/>
        <v>0</v>
      </c>
      <c r="P40" s="148">
        <f t="shared" si="110"/>
        <v>0</v>
      </c>
      <c r="Q40" s="144">
        <f t="shared" si="72"/>
        <v>0</v>
      </c>
      <c r="R40" s="140">
        <f t="shared" si="73"/>
        <v>0</v>
      </c>
      <c r="S40" s="145">
        <f>R40*F.EE.!G10</f>
        <v>0</v>
      </c>
      <c r="T40" s="146">
        <f t="shared" si="74"/>
        <v>0</v>
      </c>
      <c r="U40" s="147">
        <f t="shared" si="75"/>
        <v>0</v>
      </c>
      <c r="V40" s="148">
        <f t="shared" si="111"/>
        <v>0</v>
      </c>
      <c r="W40" s="144">
        <f>F.Dist.!H11</f>
        <v>0</v>
      </c>
      <c r="X40" s="140">
        <f>F.Dist.!I11</f>
        <v>1</v>
      </c>
      <c r="Y40" s="140">
        <f t="shared" si="113"/>
        <v>0</v>
      </c>
      <c r="Z40" s="216">
        <f t="shared" si="78"/>
        <v>0</v>
      </c>
      <c r="AA40" s="216">
        <f t="shared" si="79"/>
        <v>0</v>
      </c>
      <c r="AB40" s="218">
        <f t="shared" si="80"/>
        <v>0</v>
      </c>
      <c r="AC40" s="161">
        <f t="shared" si="114"/>
        <v>0</v>
      </c>
      <c r="AD40" s="221">
        <f>AA40*F.EE.!J10</f>
        <v>0</v>
      </c>
      <c r="AE40" s="221">
        <f>AB40*F.EE.!N10</f>
        <v>0</v>
      </c>
      <c r="AF40" s="151">
        <f>F.Dist.!J11</f>
        <v>0</v>
      </c>
      <c r="AG40" s="222">
        <f t="shared" si="82"/>
        <v>0</v>
      </c>
      <c r="AH40" s="222">
        <f t="shared" si="83"/>
        <v>0</v>
      </c>
      <c r="AI40" s="222">
        <f t="shared" si="84"/>
        <v>0</v>
      </c>
      <c r="AJ40" s="222">
        <f t="shared" si="85"/>
        <v>0</v>
      </c>
      <c r="AK40" s="205">
        <f t="shared" si="86"/>
        <v>0</v>
      </c>
      <c r="AL40" s="144">
        <f>F.Dist.!L11</f>
        <v>0</v>
      </c>
      <c r="AM40" s="140">
        <f>F.Dist.!M11</f>
        <v>0</v>
      </c>
      <c r="AN40" s="140">
        <f>F.Dist.!N11</f>
        <v>0</v>
      </c>
      <c r="AO40" s="140">
        <f>F.Dist.!O11</f>
        <v>0</v>
      </c>
      <c r="AP40" s="144">
        <f>F.Dist.!R11</f>
        <v>0</v>
      </c>
      <c r="AQ40" s="140">
        <f>F.Dist.!S11</f>
        <v>1</v>
      </c>
      <c r="AR40" s="140">
        <f>F.Dist.!U11</f>
        <v>0</v>
      </c>
      <c r="AS40" s="140">
        <f>F.Dist.!V11</f>
        <v>0</v>
      </c>
      <c r="AT40" s="140">
        <f>F.Dist.!W11</f>
        <v>0</v>
      </c>
      <c r="AU40" s="144">
        <f>F.Dist.!Y11</f>
        <v>0</v>
      </c>
      <c r="AV40" s="140">
        <f>F.Dist.!Z11</f>
        <v>0</v>
      </c>
      <c r="AW40" s="140">
        <f>F.Dist.!AA11</f>
        <v>0</v>
      </c>
      <c r="AX40" s="181">
        <f>F.Dist.!AB11</f>
        <v>0</v>
      </c>
      <c r="AY40" s="140">
        <f t="shared" si="87"/>
        <v>0</v>
      </c>
      <c r="AZ40" s="140">
        <f t="shared" si="88"/>
        <v>0</v>
      </c>
      <c r="BA40" s="145">
        <f>AZ40*F.EE.!R10</f>
        <v>0</v>
      </c>
      <c r="BB40" s="145">
        <f>(AZ40*F.EE.!AE10)</f>
        <v>0</v>
      </c>
      <c r="BC40" s="145">
        <f>(AZ40*F.EE.!AF10)</f>
        <v>0</v>
      </c>
      <c r="BD40" s="145">
        <f>(AZ40*F.EE.!AG10)</f>
        <v>0</v>
      </c>
      <c r="BE40" s="146">
        <f t="shared" si="58"/>
        <v>0</v>
      </c>
      <c r="BF40" s="147">
        <f t="shared" si="59"/>
        <v>0</v>
      </c>
      <c r="BG40" s="152">
        <f t="shared" si="60"/>
        <v>0</v>
      </c>
      <c r="BH40" s="216">
        <f t="shared" si="89"/>
        <v>0</v>
      </c>
      <c r="BI40" s="216">
        <f t="shared" si="90"/>
        <v>0</v>
      </c>
      <c r="BJ40" s="216">
        <f t="shared" si="91"/>
        <v>0</v>
      </c>
      <c r="BK40" s="221">
        <f>BJ40*F.EE.!U10</f>
        <v>0</v>
      </c>
      <c r="BL40" s="221">
        <f>BJ40*F.EE.!AH10</f>
        <v>0</v>
      </c>
      <c r="BM40" s="221">
        <f>BJ40*F.EE.!AI10</f>
        <v>0</v>
      </c>
      <c r="BN40" s="221">
        <f>BJ40*F.EE.!AJ10</f>
        <v>0</v>
      </c>
      <c r="BO40" s="146">
        <f t="shared" si="61"/>
        <v>0</v>
      </c>
      <c r="BP40" s="146">
        <f t="shared" si="62"/>
        <v>0</v>
      </c>
      <c r="BQ40" s="205">
        <f t="shared" si="63"/>
        <v>0</v>
      </c>
      <c r="BR40" s="144">
        <f>F.Dist.!AD11</f>
        <v>1</v>
      </c>
      <c r="BS40" s="140">
        <f>F.Dist.!AE11</f>
        <v>0</v>
      </c>
      <c r="BT40" s="144">
        <f>F.Dist.!AF11</f>
        <v>1</v>
      </c>
      <c r="BU40" s="181">
        <f>F.Dist.!AG11</f>
        <v>0</v>
      </c>
      <c r="BV40" s="162">
        <f t="shared" si="112"/>
        <v>0</v>
      </c>
      <c r="BW40" s="162">
        <f t="shared" si="93"/>
        <v>0</v>
      </c>
      <c r="BX40" s="163">
        <f>BW40*F.EE.!X10</f>
        <v>0</v>
      </c>
      <c r="BY40" s="146">
        <f t="shared" si="108"/>
        <v>0</v>
      </c>
      <c r="BZ40" s="147">
        <f t="shared" si="94"/>
        <v>0</v>
      </c>
      <c r="CA40" s="225">
        <f t="shared" si="95"/>
        <v>0</v>
      </c>
      <c r="CB40" s="216">
        <f t="shared" si="96"/>
        <v>0</v>
      </c>
      <c r="CC40" s="224">
        <f>CB40*F.EE.!AA10</f>
        <v>0</v>
      </c>
      <c r="CD40" s="222">
        <f t="shared" si="97"/>
        <v>0</v>
      </c>
      <c r="CE40" s="231">
        <f t="shared" si="98"/>
        <v>0</v>
      </c>
      <c r="CF40" s="233">
        <f t="shared" si="109"/>
        <v>0</v>
      </c>
      <c r="CG40" s="231">
        <f t="shared" si="99"/>
        <v>0</v>
      </c>
      <c r="CH40" s="225">
        <f t="shared" si="100"/>
        <v>0</v>
      </c>
      <c r="CI40" s="218">
        <f t="shared" si="101"/>
        <v>0</v>
      </c>
      <c r="CJ40" s="221">
        <f t="shared" si="102"/>
        <v>0</v>
      </c>
      <c r="CK40" s="221">
        <f t="shared" si="103"/>
        <v>0</v>
      </c>
      <c r="CL40" s="221">
        <f t="shared" si="104"/>
        <v>0</v>
      </c>
      <c r="CM40" s="226">
        <f t="shared" si="64"/>
        <v>0</v>
      </c>
      <c r="CN40" s="226">
        <f t="shared" si="105"/>
        <v>0</v>
      </c>
      <c r="CO40" s="226">
        <f t="shared" si="106"/>
        <v>0</v>
      </c>
      <c r="CP40" s="152">
        <f t="shared" si="107"/>
        <v>0</v>
      </c>
    </row>
    <row r="41" spans="1:94" x14ac:dyDescent="0.25">
      <c r="A41" s="6" t="s">
        <v>71</v>
      </c>
      <c r="B41" s="2" t="s">
        <v>6</v>
      </c>
      <c r="C41" s="153">
        <f>E.Datos!E41</f>
        <v>0</v>
      </c>
      <c r="D41" s="180">
        <v>14</v>
      </c>
      <c r="E41" s="216">
        <f t="shared" si="66"/>
        <v>0</v>
      </c>
      <c r="F41" s="140">
        <f>F.Dist.!D12</f>
        <v>0.71571428571428564</v>
      </c>
      <c r="G41" s="181">
        <f t="shared" si="67"/>
        <v>0</v>
      </c>
      <c r="H41" s="144">
        <f>F.Dist.!E12</f>
        <v>0</v>
      </c>
      <c r="I41" s="140">
        <f>F.Dist.!F12</f>
        <v>0</v>
      </c>
      <c r="J41" s="181">
        <f>F.Dist.!G12</f>
        <v>1</v>
      </c>
      <c r="K41" s="140">
        <f t="shared" si="68"/>
        <v>0</v>
      </c>
      <c r="L41" s="140">
        <f t="shared" si="69"/>
        <v>0</v>
      </c>
      <c r="M41" s="145">
        <f>L41*F.EE.!D11</f>
        <v>0</v>
      </c>
      <c r="N41" s="146">
        <f t="shared" si="70"/>
        <v>0</v>
      </c>
      <c r="O41" s="147">
        <f t="shared" si="71"/>
        <v>0</v>
      </c>
      <c r="P41" s="148">
        <f t="shared" si="110"/>
        <v>0</v>
      </c>
      <c r="Q41" s="144">
        <f t="shared" si="72"/>
        <v>0</v>
      </c>
      <c r="R41" s="140">
        <f t="shared" si="73"/>
        <v>0</v>
      </c>
      <c r="S41" s="145">
        <f>R41*F.EE.!G11</f>
        <v>0</v>
      </c>
      <c r="T41" s="146">
        <f t="shared" si="74"/>
        <v>0</v>
      </c>
      <c r="U41" s="147">
        <f t="shared" si="75"/>
        <v>0</v>
      </c>
      <c r="V41" s="148">
        <f t="shared" si="111"/>
        <v>0</v>
      </c>
      <c r="W41" s="144">
        <f>F.Dist.!H12</f>
        <v>0</v>
      </c>
      <c r="X41" s="140">
        <f>F.Dist.!I12</f>
        <v>1</v>
      </c>
      <c r="Y41" s="140">
        <f t="shared" si="113"/>
        <v>0</v>
      </c>
      <c r="Z41" s="216">
        <f t="shared" si="78"/>
        <v>0</v>
      </c>
      <c r="AA41" s="216">
        <f t="shared" si="79"/>
        <v>0</v>
      </c>
      <c r="AB41" s="218">
        <f t="shared" si="80"/>
        <v>0</v>
      </c>
      <c r="AC41" s="161">
        <f t="shared" si="114"/>
        <v>0</v>
      </c>
      <c r="AD41" s="221">
        <f>AA41*F.EE.!J11</f>
        <v>0</v>
      </c>
      <c r="AE41" s="221">
        <f>AB41*F.EE.!N11</f>
        <v>0</v>
      </c>
      <c r="AF41" s="151">
        <f>F.Dist.!J12</f>
        <v>0</v>
      </c>
      <c r="AG41" s="222">
        <f t="shared" si="82"/>
        <v>0</v>
      </c>
      <c r="AH41" s="222">
        <f t="shared" si="83"/>
        <v>0</v>
      </c>
      <c r="AI41" s="222">
        <f t="shared" si="84"/>
        <v>0</v>
      </c>
      <c r="AJ41" s="222">
        <f t="shared" si="85"/>
        <v>0</v>
      </c>
      <c r="AK41" s="205">
        <f t="shared" si="86"/>
        <v>0</v>
      </c>
      <c r="AL41" s="144">
        <f>F.Dist.!L12</f>
        <v>0</v>
      </c>
      <c r="AM41" s="140">
        <f>F.Dist.!M12</f>
        <v>0</v>
      </c>
      <c r="AN41" s="140">
        <f>F.Dist.!N12</f>
        <v>0</v>
      </c>
      <c r="AO41" s="140">
        <f>F.Dist.!O12</f>
        <v>0</v>
      </c>
      <c r="AP41" s="144">
        <f>F.Dist.!R12</f>
        <v>0</v>
      </c>
      <c r="AQ41" s="140">
        <f>F.Dist.!S12</f>
        <v>1</v>
      </c>
      <c r="AR41" s="140">
        <f>F.Dist.!U12</f>
        <v>0</v>
      </c>
      <c r="AS41" s="140">
        <f>F.Dist.!V12</f>
        <v>0</v>
      </c>
      <c r="AT41" s="140">
        <f>F.Dist.!W12</f>
        <v>0</v>
      </c>
      <c r="AU41" s="144">
        <f>F.Dist.!Y12</f>
        <v>0</v>
      </c>
      <c r="AV41" s="140">
        <f>F.Dist.!Z12</f>
        <v>0</v>
      </c>
      <c r="AW41" s="140">
        <f>F.Dist.!AA12</f>
        <v>0</v>
      </c>
      <c r="AX41" s="181">
        <f>F.Dist.!AB12</f>
        <v>0</v>
      </c>
      <c r="AY41" s="140">
        <f t="shared" si="87"/>
        <v>0</v>
      </c>
      <c r="AZ41" s="140">
        <f t="shared" si="88"/>
        <v>0</v>
      </c>
      <c r="BA41" s="145">
        <f>AZ41*F.EE.!R11</f>
        <v>0</v>
      </c>
      <c r="BB41" s="145">
        <f>(AZ41*F.EE.!AE11)</f>
        <v>0</v>
      </c>
      <c r="BC41" s="145">
        <f>(AZ41*F.EE.!AF11)</f>
        <v>0</v>
      </c>
      <c r="BD41" s="145">
        <f>(AZ41*F.EE.!AG11)</f>
        <v>0</v>
      </c>
      <c r="BE41" s="146">
        <f t="shared" si="58"/>
        <v>0</v>
      </c>
      <c r="BF41" s="147">
        <f t="shared" si="59"/>
        <v>0</v>
      </c>
      <c r="BG41" s="152">
        <f t="shared" si="60"/>
        <v>0</v>
      </c>
      <c r="BH41" s="216">
        <f t="shared" si="89"/>
        <v>0</v>
      </c>
      <c r="BI41" s="216">
        <f t="shared" si="90"/>
        <v>0</v>
      </c>
      <c r="BJ41" s="216">
        <f t="shared" si="91"/>
        <v>0</v>
      </c>
      <c r="BK41" s="221">
        <f>BJ41*F.EE.!U11</f>
        <v>0</v>
      </c>
      <c r="BL41" s="221">
        <f>BJ41*F.EE.!AH11</f>
        <v>0</v>
      </c>
      <c r="BM41" s="221">
        <f>BJ41*F.EE.!AI11</f>
        <v>0</v>
      </c>
      <c r="BN41" s="221">
        <f>BJ41*F.EE.!AJ11</f>
        <v>0</v>
      </c>
      <c r="BO41" s="146">
        <f t="shared" si="61"/>
        <v>0</v>
      </c>
      <c r="BP41" s="146">
        <f t="shared" si="62"/>
        <v>0</v>
      </c>
      <c r="BQ41" s="205">
        <f t="shared" si="63"/>
        <v>0</v>
      </c>
      <c r="BR41" s="144">
        <f>F.Dist.!AD12</f>
        <v>1</v>
      </c>
      <c r="BS41" s="140">
        <f>F.Dist.!AE12</f>
        <v>0</v>
      </c>
      <c r="BT41" s="144">
        <f>F.Dist.!AF12</f>
        <v>1</v>
      </c>
      <c r="BU41" s="181">
        <f>F.Dist.!AG12</f>
        <v>0</v>
      </c>
      <c r="BV41" s="162">
        <f t="shared" si="112"/>
        <v>0</v>
      </c>
      <c r="BW41" s="162">
        <f t="shared" si="93"/>
        <v>0</v>
      </c>
      <c r="BX41" s="163">
        <f>BW41*F.EE.!X11</f>
        <v>0</v>
      </c>
      <c r="BY41" s="146">
        <f t="shared" si="108"/>
        <v>0</v>
      </c>
      <c r="BZ41" s="147">
        <f t="shared" si="94"/>
        <v>0</v>
      </c>
      <c r="CA41" s="225">
        <f t="shared" si="95"/>
        <v>0</v>
      </c>
      <c r="CB41" s="216">
        <f t="shared" si="96"/>
        <v>0</v>
      </c>
      <c r="CC41" s="224">
        <f>CB41*F.EE.!AA11</f>
        <v>0</v>
      </c>
      <c r="CD41" s="222">
        <f t="shared" si="97"/>
        <v>0</v>
      </c>
      <c r="CE41" s="231">
        <f t="shared" si="98"/>
        <v>0</v>
      </c>
      <c r="CF41" s="233">
        <f t="shared" si="109"/>
        <v>0</v>
      </c>
      <c r="CG41" s="231">
        <f t="shared" si="99"/>
        <v>0</v>
      </c>
      <c r="CH41" s="225">
        <f t="shared" si="100"/>
        <v>0</v>
      </c>
      <c r="CI41" s="218">
        <f t="shared" si="101"/>
        <v>0</v>
      </c>
      <c r="CJ41" s="221">
        <f t="shared" si="102"/>
        <v>0</v>
      </c>
      <c r="CK41" s="221">
        <f t="shared" si="103"/>
        <v>0</v>
      </c>
      <c r="CL41" s="221">
        <f t="shared" si="104"/>
        <v>0</v>
      </c>
      <c r="CM41" s="226">
        <f t="shared" si="64"/>
        <v>0</v>
      </c>
      <c r="CN41" s="226">
        <f t="shared" si="105"/>
        <v>0</v>
      </c>
      <c r="CO41" s="226">
        <f t="shared" si="106"/>
        <v>0</v>
      </c>
      <c r="CP41" s="152">
        <f t="shared" si="107"/>
        <v>0</v>
      </c>
    </row>
    <row r="42" spans="1:94" x14ac:dyDescent="0.25">
      <c r="A42" s="6" t="s">
        <v>71</v>
      </c>
      <c r="B42" s="2" t="s">
        <v>5</v>
      </c>
      <c r="C42" s="153">
        <f>E.Datos!E43</f>
        <v>0</v>
      </c>
      <c r="D42" s="180">
        <v>15.7</v>
      </c>
      <c r="E42" s="216">
        <f t="shared" si="66"/>
        <v>0</v>
      </c>
      <c r="F42" s="140">
        <f>F.Dist.!D13</f>
        <v>0.73439490445859867</v>
      </c>
      <c r="G42" s="181">
        <f t="shared" si="67"/>
        <v>0</v>
      </c>
      <c r="H42" s="144">
        <f>F.Dist.!E13</f>
        <v>0</v>
      </c>
      <c r="I42" s="140">
        <f>F.Dist.!F13</f>
        <v>0</v>
      </c>
      <c r="J42" s="181">
        <f>F.Dist.!G13</f>
        <v>1</v>
      </c>
      <c r="K42" s="140">
        <f t="shared" si="68"/>
        <v>0</v>
      </c>
      <c r="L42" s="140">
        <f t="shared" si="69"/>
        <v>0</v>
      </c>
      <c r="M42" s="145">
        <f>L42*F.EE.!D12</f>
        <v>0</v>
      </c>
      <c r="N42" s="146">
        <f t="shared" si="70"/>
        <v>0</v>
      </c>
      <c r="O42" s="147">
        <f t="shared" si="71"/>
        <v>0</v>
      </c>
      <c r="P42" s="148">
        <f t="shared" si="110"/>
        <v>0</v>
      </c>
      <c r="Q42" s="144">
        <f t="shared" si="72"/>
        <v>0</v>
      </c>
      <c r="R42" s="140">
        <f t="shared" si="73"/>
        <v>0</v>
      </c>
      <c r="S42" s="145">
        <f>R42*F.EE.!G12</f>
        <v>0</v>
      </c>
      <c r="T42" s="146">
        <f t="shared" si="74"/>
        <v>0</v>
      </c>
      <c r="U42" s="147">
        <f t="shared" si="75"/>
        <v>0</v>
      </c>
      <c r="V42" s="148">
        <f t="shared" si="111"/>
        <v>0</v>
      </c>
      <c r="W42" s="144">
        <f>F.Dist.!H13</f>
        <v>0</v>
      </c>
      <c r="X42" s="140">
        <f>F.Dist.!I13</f>
        <v>1</v>
      </c>
      <c r="Y42" s="140">
        <f t="shared" si="113"/>
        <v>0</v>
      </c>
      <c r="Z42" s="216">
        <f t="shared" si="78"/>
        <v>0</v>
      </c>
      <c r="AA42" s="216">
        <f t="shared" si="79"/>
        <v>0</v>
      </c>
      <c r="AB42" s="218">
        <f t="shared" si="80"/>
        <v>0</v>
      </c>
      <c r="AC42" s="161">
        <f t="shared" si="114"/>
        <v>0</v>
      </c>
      <c r="AD42" s="221">
        <f>AA42*F.EE.!J12</f>
        <v>0</v>
      </c>
      <c r="AE42" s="221">
        <f>AB42*F.EE.!N12</f>
        <v>0</v>
      </c>
      <c r="AF42" s="151">
        <f>F.Dist.!J13</f>
        <v>0</v>
      </c>
      <c r="AG42" s="222">
        <f t="shared" si="82"/>
        <v>0</v>
      </c>
      <c r="AH42" s="222">
        <f t="shared" si="83"/>
        <v>0</v>
      </c>
      <c r="AI42" s="222">
        <f t="shared" si="84"/>
        <v>0</v>
      </c>
      <c r="AJ42" s="222">
        <f t="shared" si="85"/>
        <v>0</v>
      </c>
      <c r="AK42" s="205">
        <f t="shared" si="86"/>
        <v>0</v>
      </c>
      <c r="AL42" s="144">
        <f>F.Dist.!L13</f>
        <v>0</v>
      </c>
      <c r="AM42" s="140">
        <f>F.Dist.!M13</f>
        <v>0</v>
      </c>
      <c r="AN42" s="140">
        <f>F.Dist.!N13</f>
        <v>0</v>
      </c>
      <c r="AO42" s="140">
        <f>F.Dist.!O13</f>
        <v>0</v>
      </c>
      <c r="AP42" s="144">
        <f>F.Dist.!R13</f>
        <v>0</v>
      </c>
      <c r="AQ42" s="140">
        <f>F.Dist.!S13</f>
        <v>1</v>
      </c>
      <c r="AR42" s="140">
        <f>F.Dist.!U13</f>
        <v>0</v>
      </c>
      <c r="AS42" s="140">
        <f>F.Dist.!V13</f>
        <v>0</v>
      </c>
      <c r="AT42" s="140">
        <f>F.Dist.!W13</f>
        <v>0</v>
      </c>
      <c r="AU42" s="144">
        <f>F.Dist.!Y13</f>
        <v>0</v>
      </c>
      <c r="AV42" s="140">
        <f>F.Dist.!Z13</f>
        <v>0</v>
      </c>
      <c r="AW42" s="140">
        <f>F.Dist.!AA13</f>
        <v>0</v>
      </c>
      <c r="AX42" s="181">
        <f>F.Dist.!AB13</f>
        <v>0</v>
      </c>
      <c r="AY42" s="140">
        <f t="shared" si="87"/>
        <v>0</v>
      </c>
      <c r="AZ42" s="140">
        <f t="shared" si="88"/>
        <v>0</v>
      </c>
      <c r="BA42" s="145">
        <f>AZ42*F.EE.!R12</f>
        <v>0</v>
      </c>
      <c r="BB42" s="145">
        <f>(AZ42*F.EE.!AE12)</f>
        <v>0</v>
      </c>
      <c r="BC42" s="145">
        <f>(AZ42*F.EE.!AF12)</f>
        <v>0</v>
      </c>
      <c r="BD42" s="145">
        <f>(AZ42*F.EE.!AG12)</f>
        <v>0</v>
      </c>
      <c r="BE42" s="146">
        <f t="shared" si="58"/>
        <v>0</v>
      </c>
      <c r="BF42" s="147">
        <f t="shared" si="59"/>
        <v>0</v>
      </c>
      <c r="BG42" s="152">
        <f t="shared" si="60"/>
        <v>0</v>
      </c>
      <c r="BH42" s="216">
        <f t="shared" si="89"/>
        <v>0</v>
      </c>
      <c r="BI42" s="216">
        <f t="shared" si="90"/>
        <v>0</v>
      </c>
      <c r="BJ42" s="216">
        <f t="shared" si="91"/>
        <v>0</v>
      </c>
      <c r="BK42" s="221">
        <f>BJ42*F.EE.!U12</f>
        <v>0</v>
      </c>
      <c r="BL42" s="221">
        <f>BJ42*F.EE.!AH12</f>
        <v>0</v>
      </c>
      <c r="BM42" s="221">
        <f>BJ42*F.EE.!AI12</f>
        <v>0</v>
      </c>
      <c r="BN42" s="221">
        <f>BJ42*F.EE.!AJ12</f>
        <v>0</v>
      </c>
      <c r="BO42" s="146">
        <f t="shared" si="61"/>
        <v>0</v>
      </c>
      <c r="BP42" s="146">
        <f t="shared" si="62"/>
        <v>0</v>
      </c>
      <c r="BQ42" s="205">
        <f t="shared" si="63"/>
        <v>0</v>
      </c>
      <c r="BR42" s="144">
        <f>F.Dist.!AD13</f>
        <v>1</v>
      </c>
      <c r="BS42" s="140">
        <f>F.Dist.!AE13</f>
        <v>0</v>
      </c>
      <c r="BT42" s="144">
        <f>F.Dist.!AF13</f>
        <v>1</v>
      </c>
      <c r="BU42" s="181">
        <f>F.Dist.!AG13</f>
        <v>0</v>
      </c>
      <c r="BV42" s="162">
        <f t="shared" si="112"/>
        <v>0</v>
      </c>
      <c r="BW42" s="162">
        <f t="shared" si="93"/>
        <v>0</v>
      </c>
      <c r="BX42" s="163">
        <f>BW42*F.EE.!X12</f>
        <v>0</v>
      </c>
      <c r="BY42" s="146">
        <f t="shared" si="108"/>
        <v>0</v>
      </c>
      <c r="BZ42" s="147">
        <f t="shared" si="94"/>
        <v>0</v>
      </c>
      <c r="CA42" s="225">
        <f t="shared" si="95"/>
        <v>0</v>
      </c>
      <c r="CB42" s="216">
        <f t="shared" si="96"/>
        <v>0</v>
      </c>
      <c r="CC42" s="224">
        <f>CB42*F.EE.!AA12</f>
        <v>0</v>
      </c>
      <c r="CD42" s="222">
        <f t="shared" si="97"/>
        <v>0</v>
      </c>
      <c r="CE42" s="231">
        <f t="shared" si="98"/>
        <v>0</v>
      </c>
      <c r="CF42" s="233">
        <f t="shared" si="109"/>
        <v>0</v>
      </c>
      <c r="CG42" s="231">
        <f t="shared" si="99"/>
        <v>0</v>
      </c>
      <c r="CH42" s="225">
        <f t="shared" si="100"/>
        <v>0</v>
      </c>
      <c r="CI42" s="218">
        <f t="shared" si="101"/>
        <v>0</v>
      </c>
      <c r="CJ42" s="221">
        <f t="shared" si="102"/>
        <v>0</v>
      </c>
      <c r="CK42" s="221">
        <f t="shared" si="103"/>
        <v>0</v>
      </c>
      <c r="CL42" s="221">
        <f t="shared" si="104"/>
        <v>0</v>
      </c>
      <c r="CM42" s="226">
        <f t="shared" si="64"/>
        <v>0</v>
      </c>
      <c r="CN42" s="226">
        <f t="shared" si="105"/>
        <v>0</v>
      </c>
      <c r="CO42" s="226">
        <f t="shared" si="106"/>
        <v>0</v>
      </c>
      <c r="CP42" s="152">
        <f t="shared" si="107"/>
        <v>0</v>
      </c>
    </row>
    <row r="43" spans="1:94" x14ac:dyDescent="0.25">
      <c r="A43" s="6" t="s">
        <v>71</v>
      </c>
      <c r="B43" s="2" t="s">
        <v>55</v>
      </c>
      <c r="C43" s="153">
        <f>E.Datos!E45</f>
        <v>0</v>
      </c>
      <c r="D43" s="180">
        <v>37.15</v>
      </c>
      <c r="E43" s="216">
        <f t="shared" si="66"/>
        <v>0</v>
      </c>
      <c r="F43" s="140">
        <f>F.Dist.!D14</f>
        <v>0.7235531628532974</v>
      </c>
      <c r="G43" s="181">
        <f t="shared" si="67"/>
        <v>0</v>
      </c>
      <c r="H43" s="144">
        <f>F.Dist.!E14</f>
        <v>0</v>
      </c>
      <c r="I43" s="140">
        <f>F.Dist.!F14</f>
        <v>0</v>
      </c>
      <c r="J43" s="181">
        <f>F.Dist.!G14</f>
        <v>1</v>
      </c>
      <c r="K43" s="140">
        <f t="shared" si="68"/>
        <v>0</v>
      </c>
      <c r="L43" s="140">
        <f t="shared" si="69"/>
        <v>0</v>
      </c>
      <c r="M43" s="145">
        <f>L43*F.EE.!D13</f>
        <v>0</v>
      </c>
      <c r="N43" s="146">
        <f t="shared" si="70"/>
        <v>0</v>
      </c>
      <c r="O43" s="147">
        <f t="shared" si="71"/>
        <v>0</v>
      </c>
      <c r="P43" s="148">
        <f t="shared" si="110"/>
        <v>0</v>
      </c>
      <c r="Q43" s="144">
        <f t="shared" si="72"/>
        <v>0</v>
      </c>
      <c r="R43" s="140">
        <f t="shared" si="73"/>
        <v>0</v>
      </c>
      <c r="S43" s="145">
        <f>R43*F.EE.!G13</f>
        <v>0</v>
      </c>
      <c r="T43" s="146">
        <f t="shared" si="74"/>
        <v>0</v>
      </c>
      <c r="U43" s="147">
        <f t="shared" si="75"/>
        <v>0</v>
      </c>
      <c r="V43" s="148">
        <f t="shared" si="111"/>
        <v>0</v>
      </c>
      <c r="W43" s="144">
        <f>F.Dist.!H14</f>
        <v>0</v>
      </c>
      <c r="X43" s="140">
        <f>F.Dist.!I14</f>
        <v>1</v>
      </c>
      <c r="Y43" s="140">
        <f t="shared" si="113"/>
        <v>0</v>
      </c>
      <c r="Z43" s="216">
        <f t="shared" si="78"/>
        <v>0</v>
      </c>
      <c r="AA43" s="216">
        <f t="shared" si="79"/>
        <v>0</v>
      </c>
      <c r="AB43" s="218">
        <f t="shared" si="80"/>
        <v>0</v>
      </c>
      <c r="AC43" s="161">
        <f t="shared" si="114"/>
        <v>0</v>
      </c>
      <c r="AD43" s="221">
        <f>AA43*F.EE.!J13</f>
        <v>0</v>
      </c>
      <c r="AE43" s="221">
        <f>AB43*F.EE.!N13</f>
        <v>0</v>
      </c>
      <c r="AF43" s="151">
        <f>F.Dist.!J14</f>
        <v>0</v>
      </c>
      <c r="AG43" s="222">
        <f t="shared" si="82"/>
        <v>0</v>
      </c>
      <c r="AH43" s="222">
        <f t="shared" si="83"/>
        <v>0</v>
      </c>
      <c r="AI43" s="222">
        <f t="shared" si="84"/>
        <v>0</v>
      </c>
      <c r="AJ43" s="222">
        <f t="shared" si="85"/>
        <v>0</v>
      </c>
      <c r="AK43" s="205">
        <f t="shared" si="86"/>
        <v>0</v>
      </c>
      <c r="AL43" s="144">
        <f>F.Dist.!L14</f>
        <v>0</v>
      </c>
      <c r="AM43" s="140">
        <f>F.Dist.!M14</f>
        <v>0</v>
      </c>
      <c r="AN43" s="140">
        <f>F.Dist.!N14</f>
        <v>0</v>
      </c>
      <c r="AO43" s="140">
        <f>F.Dist.!O14</f>
        <v>0</v>
      </c>
      <c r="AP43" s="144">
        <f>F.Dist.!R14</f>
        <v>0</v>
      </c>
      <c r="AQ43" s="140">
        <f>F.Dist.!S14</f>
        <v>1</v>
      </c>
      <c r="AR43" s="140">
        <f>F.Dist.!U14</f>
        <v>0</v>
      </c>
      <c r="AS43" s="140">
        <f>F.Dist.!V14</f>
        <v>0</v>
      </c>
      <c r="AT43" s="140">
        <f>F.Dist.!W14</f>
        <v>0</v>
      </c>
      <c r="AU43" s="144">
        <f>F.Dist.!Y14</f>
        <v>0</v>
      </c>
      <c r="AV43" s="140">
        <f>F.Dist.!Z14</f>
        <v>0</v>
      </c>
      <c r="AW43" s="140">
        <f>F.Dist.!AA14</f>
        <v>0</v>
      </c>
      <c r="AX43" s="181">
        <f>F.Dist.!AB14</f>
        <v>0</v>
      </c>
      <c r="AY43" s="140">
        <f t="shared" si="87"/>
        <v>0</v>
      </c>
      <c r="AZ43" s="140">
        <f t="shared" si="88"/>
        <v>0</v>
      </c>
      <c r="BA43" s="145">
        <f>AZ43*F.EE.!R13</f>
        <v>0</v>
      </c>
      <c r="BB43" s="145">
        <f>(AZ43*F.EE.!AE13)</f>
        <v>0</v>
      </c>
      <c r="BC43" s="145">
        <f>(AZ43*F.EE.!AF13)</f>
        <v>0</v>
      </c>
      <c r="BD43" s="145">
        <f>(AZ43*F.EE.!AG13)</f>
        <v>0</v>
      </c>
      <c r="BE43" s="146">
        <f t="shared" si="58"/>
        <v>0</v>
      </c>
      <c r="BF43" s="147">
        <f t="shared" si="59"/>
        <v>0</v>
      </c>
      <c r="BG43" s="152">
        <f t="shared" si="60"/>
        <v>0</v>
      </c>
      <c r="BH43" s="216">
        <f t="shared" si="89"/>
        <v>0</v>
      </c>
      <c r="BI43" s="216">
        <f t="shared" si="90"/>
        <v>0</v>
      </c>
      <c r="BJ43" s="216">
        <f t="shared" si="91"/>
        <v>0</v>
      </c>
      <c r="BK43" s="221">
        <f>BJ43*F.EE.!U13</f>
        <v>0</v>
      </c>
      <c r="BL43" s="221">
        <f>BJ43*F.EE.!AH13</f>
        <v>0</v>
      </c>
      <c r="BM43" s="221">
        <f>BJ43*F.EE.!AI13</f>
        <v>0</v>
      </c>
      <c r="BN43" s="221">
        <f>BJ43*F.EE.!AJ13</f>
        <v>0</v>
      </c>
      <c r="BO43" s="146">
        <f t="shared" si="61"/>
        <v>0</v>
      </c>
      <c r="BP43" s="146">
        <f t="shared" si="62"/>
        <v>0</v>
      </c>
      <c r="BQ43" s="205">
        <f t="shared" si="63"/>
        <v>0</v>
      </c>
      <c r="BR43" s="144">
        <f>F.Dist.!AD14</f>
        <v>1</v>
      </c>
      <c r="BS43" s="140">
        <f>F.Dist.!AE14</f>
        <v>0</v>
      </c>
      <c r="BT43" s="144">
        <f>F.Dist.!AF14</f>
        <v>1</v>
      </c>
      <c r="BU43" s="181">
        <f>F.Dist.!AG14</f>
        <v>0</v>
      </c>
      <c r="BV43" s="162">
        <f t="shared" si="112"/>
        <v>0</v>
      </c>
      <c r="BW43" s="162">
        <f t="shared" si="93"/>
        <v>0</v>
      </c>
      <c r="BX43" s="163">
        <f>BW43*F.EE.!X13</f>
        <v>0</v>
      </c>
      <c r="BY43" s="146">
        <f t="shared" si="108"/>
        <v>0</v>
      </c>
      <c r="BZ43" s="147">
        <f t="shared" si="94"/>
        <v>0</v>
      </c>
      <c r="CA43" s="225">
        <f t="shared" si="95"/>
        <v>0</v>
      </c>
      <c r="CB43" s="216">
        <f t="shared" si="96"/>
        <v>0</v>
      </c>
      <c r="CC43" s="224">
        <f>CB43*F.EE.!AA13</f>
        <v>0</v>
      </c>
      <c r="CD43" s="222">
        <f t="shared" si="97"/>
        <v>0</v>
      </c>
      <c r="CE43" s="231">
        <f t="shared" si="98"/>
        <v>0</v>
      </c>
      <c r="CF43" s="233">
        <f t="shared" si="109"/>
        <v>0</v>
      </c>
      <c r="CG43" s="231">
        <f t="shared" si="99"/>
        <v>0</v>
      </c>
      <c r="CH43" s="225">
        <f t="shared" si="100"/>
        <v>0</v>
      </c>
      <c r="CI43" s="218">
        <f t="shared" si="101"/>
        <v>0</v>
      </c>
      <c r="CJ43" s="221">
        <f t="shared" si="102"/>
        <v>0</v>
      </c>
      <c r="CK43" s="221">
        <f t="shared" si="103"/>
        <v>0</v>
      </c>
      <c r="CL43" s="221">
        <f t="shared" si="104"/>
        <v>0</v>
      </c>
      <c r="CM43" s="226">
        <f t="shared" si="64"/>
        <v>0</v>
      </c>
      <c r="CN43" s="226">
        <f t="shared" si="105"/>
        <v>0</v>
      </c>
      <c r="CO43" s="226">
        <f t="shared" si="106"/>
        <v>0</v>
      </c>
      <c r="CP43" s="152">
        <f t="shared" si="107"/>
        <v>0</v>
      </c>
    </row>
    <row r="44" spans="1:94" x14ac:dyDescent="0.25">
      <c r="A44" s="6" t="s">
        <v>71</v>
      </c>
      <c r="B44" s="2" t="s">
        <v>4</v>
      </c>
      <c r="C44" s="153">
        <f>E.Datos!E47</f>
        <v>0</v>
      </c>
      <c r="D44" s="180">
        <v>40.06</v>
      </c>
      <c r="E44" s="216">
        <f t="shared" si="66"/>
        <v>0</v>
      </c>
      <c r="F44" s="140">
        <f>F.Dist.!D15</f>
        <v>0.73065401897154258</v>
      </c>
      <c r="G44" s="181">
        <f t="shared" si="67"/>
        <v>0</v>
      </c>
      <c r="H44" s="144">
        <f>F.Dist.!E15</f>
        <v>0</v>
      </c>
      <c r="I44" s="140">
        <f>F.Dist.!F15</f>
        <v>0</v>
      </c>
      <c r="J44" s="181">
        <f>F.Dist.!G15</f>
        <v>1</v>
      </c>
      <c r="K44" s="140">
        <f t="shared" si="68"/>
        <v>0</v>
      </c>
      <c r="L44" s="140">
        <f t="shared" si="69"/>
        <v>0</v>
      </c>
      <c r="M44" s="145">
        <f>L44*F.EE.!D14</f>
        <v>0</v>
      </c>
      <c r="N44" s="146">
        <f t="shared" si="70"/>
        <v>0</v>
      </c>
      <c r="O44" s="147">
        <f t="shared" si="71"/>
        <v>0</v>
      </c>
      <c r="P44" s="148">
        <f t="shared" si="110"/>
        <v>0</v>
      </c>
      <c r="Q44" s="144">
        <f t="shared" si="72"/>
        <v>0</v>
      </c>
      <c r="R44" s="140">
        <f t="shared" si="73"/>
        <v>0</v>
      </c>
      <c r="S44" s="145">
        <f>R44*F.EE.!G14</f>
        <v>0</v>
      </c>
      <c r="T44" s="146">
        <f t="shared" si="74"/>
        <v>0</v>
      </c>
      <c r="U44" s="147">
        <f t="shared" si="75"/>
        <v>0</v>
      </c>
      <c r="V44" s="148">
        <f t="shared" si="111"/>
        <v>0</v>
      </c>
      <c r="W44" s="144">
        <f>F.Dist.!H15</f>
        <v>0</v>
      </c>
      <c r="X44" s="140">
        <f>F.Dist.!I15</f>
        <v>1</v>
      </c>
      <c r="Y44" s="140">
        <f t="shared" si="113"/>
        <v>0</v>
      </c>
      <c r="Z44" s="216">
        <f t="shared" si="78"/>
        <v>0</v>
      </c>
      <c r="AA44" s="216">
        <f t="shared" si="79"/>
        <v>0</v>
      </c>
      <c r="AB44" s="218">
        <f t="shared" si="80"/>
        <v>0</v>
      </c>
      <c r="AC44" s="161">
        <f t="shared" si="114"/>
        <v>0</v>
      </c>
      <c r="AD44" s="221">
        <f>AA44*F.EE.!J14</f>
        <v>0</v>
      </c>
      <c r="AE44" s="221">
        <f>AB44*F.EE.!N14</f>
        <v>0</v>
      </c>
      <c r="AF44" s="151">
        <f>F.Dist.!J15</f>
        <v>0</v>
      </c>
      <c r="AG44" s="222">
        <f t="shared" si="82"/>
        <v>0</v>
      </c>
      <c r="AH44" s="222">
        <f t="shared" si="83"/>
        <v>0</v>
      </c>
      <c r="AI44" s="222">
        <f t="shared" si="84"/>
        <v>0</v>
      </c>
      <c r="AJ44" s="222">
        <f t="shared" si="85"/>
        <v>0</v>
      </c>
      <c r="AK44" s="205">
        <f t="shared" si="86"/>
        <v>0</v>
      </c>
      <c r="AL44" s="144">
        <f>F.Dist.!L15</f>
        <v>0</v>
      </c>
      <c r="AM44" s="140">
        <f>F.Dist.!M15</f>
        <v>0</v>
      </c>
      <c r="AN44" s="140">
        <f>F.Dist.!N15</f>
        <v>0</v>
      </c>
      <c r="AO44" s="140">
        <f>F.Dist.!O15</f>
        <v>0</v>
      </c>
      <c r="AP44" s="144">
        <f>F.Dist.!R15</f>
        <v>0</v>
      </c>
      <c r="AQ44" s="140">
        <f>F.Dist.!S15</f>
        <v>1</v>
      </c>
      <c r="AR44" s="140">
        <f>F.Dist.!U15</f>
        <v>0</v>
      </c>
      <c r="AS44" s="140">
        <f>F.Dist.!V15</f>
        <v>0</v>
      </c>
      <c r="AT44" s="140">
        <f>F.Dist.!W15</f>
        <v>0</v>
      </c>
      <c r="AU44" s="144">
        <f>F.Dist.!Y15</f>
        <v>0</v>
      </c>
      <c r="AV44" s="140">
        <f>F.Dist.!Z15</f>
        <v>0</v>
      </c>
      <c r="AW44" s="140">
        <f>F.Dist.!AA15</f>
        <v>0</v>
      </c>
      <c r="AX44" s="181">
        <f>F.Dist.!AB15</f>
        <v>0</v>
      </c>
      <c r="AY44" s="140">
        <f t="shared" si="87"/>
        <v>0</v>
      </c>
      <c r="AZ44" s="140">
        <f t="shared" si="88"/>
        <v>0</v>
      </c>
      <c r="BA44" s="145">
        <f>AZ44*F.EE.!R14</f>
        <v>0</v>
      </c>
      <c r="BB44" s="145">
        <f>(AZ44*F.EE.!AE14)</f>
        <v>0</v>
      </c>
      <c r="BC44" s="145">
        <f>(AZ44*F.EE.!AF14)</f>
        <v>0</v>
      </c>
      <c r="BD44" s="145">
        <f>(AZ44*F.EE.!AG14)</f>
        <v>0</v>
      </c>
      <c r="BE44" s="146">
        <f t="shared" si="58"/>
        <v>0</v>
      </c>
      <c r="BF44" s="147">
        <f t="shared" si="59"/>
        <v>0</v>
      </c>
      <c r="BG44" s="152">
        <f t="shared" si="60"/>
        <v>0</v>
      </c>
      <c r="BH44" s="216">
        <f t="shared" si="89"/>
        <v>0</v>
      </c>
      <c r="BI44" s="216">
        <f t="shared" si="90"/>
        <v>0</v>
      </c>
      <c r="BJ44" s="216">
        <f t="shared" si="91"/>
        <v>0</v>
      </c>
      <c r="BK44" s="221">
        <f>BJ44*F.EE.!U14</f>
        <v>0</v>
      </c>
      <c r="BL44" s="221">
        <f>BJ44*F.EE.!AH14</f>
        <v>0</v>
      </c>
      <c r="BM44" s="221">
        <f>BJ44*F.EE.!AI14</f>
        <v>0</v>
      </c>
      <c r="BN44" s="221">
        <f>BJ44*F.EE.!AJ14</f>
        <v>0</v>
      </c>
      <c r="BO44" s="146">
        <f t="shared" si="61"/>
        <v>0</v>
      </c>
      <c r="BP44" s="146">
        <f t="shared" si="62"/>
        <v>0</v>
      </c>
      <c r="BQ44" s="205">
        <f t="shared" si="63"/>
        <v>0</v>
      </c>
      <c r="BR44" s="144">
        <f>F.Dist.!AD15</f>
        <v>1</v>
      </c>
      <c r="BS44" s="140">
        <f>F.Dist.!AE15</f>
        <v>0</v>
      </c>
      <c r="BT44" s="144">
        <f>F.Dist.!AF15</f>
        <v>1</v>
      </c>
      <c r="BU44" s="181">
        <f>F.Dist.!AG15</f>
        <v>0</v>
      </c>
      <c r="BV44" s="162">
        <f t="shared" si="112"/>
        <v>0</v>
      </c>
      <c r="BW44" s="162">
        <f t="shared" si="93"/>
        <v>0</v>
      </c>
      <c r="BX44" s="163">
        <f>BW44*F.EE.!X14</f>
        <v>0</v>
      </c>
      <c r="BY44" s="146">
        <f t="shared" si="108"/>
        <v>0</v>
      </c>
      <c r="BZ44" s="147">
        <f t="shared" si="94"/>
        <v>0</v>
      </c>
      <c r="CA44" s="225">
        <f t="shared" si="95"/>
        <v>0</v>
      </c>
      <c r="CB44" s="216">
        <f t="shared" si="96"/>
        <v>0</v>
      </c>
      <c r="CC44" s="224">
        <f>CB44*F.EE.!AA14</f>
        <v>0</v>
      </c>
      <c r="CD44" s="222">
        <f t="shared" si="97"/>
        <v>0</v>
      </c>
      <c r="CE44" s="231">
        <f t="shared" si="98"/>
        <v>0</v>
      </c>
      <c r="CF44" s="233">
        <f t="shared" si="109"/>
        <v>0</v>
      </c>
      <c r="CG44" s="231">
        <f t="shared" si="99"/>
        <v>0</v>
      </c>
      <c r="CH44" s="225">
        <f t="shared" si="100"/>
        <v>0</v>
      </c>
      <c r="CI44" s="218">
        <f t="shared" si="101"/>
        <v>0</v>
      </c>
      <c r="CJ44" s="221">
        <f t="shared" si="102"/>
        <v>0</v>
      </c>
      <c r="CK44" s="221">
        <f t="shared" si="103"/>
        <v>0</v>
      </c>
      <c r="CL44" s="221">
        <f t="shared" si="104"/>
        <v>0</v>
      </c>
      <c r="CM44" s="226">
        <f t="shared" si="64"/>
        <v>0</v>
      </c>
      <c r="CN44" s="226">
        <f t="shared" si="105"/>
        <v>0</v>
      </c>
      <c r="CO44" s="226">
        <f t="shared" si="106"/>
        <v>0</v>
      </c>
      <c r="CP44" s="152">
        <f t="shared" si="107"/>
        <v>0</v>
      </c>
    </row>
    <row r="45" spans="1:94" x14ac:dyDescent="0.25">
      <c r="A45" s="6" t="s">
        <v>71</v>
      </c>
      <c r="B45" s="2" t="s">
        <v>3</v>
      </c>
      <c r="C45" s="153">
        <f>E.Datos!E49</f>
        <v>0</v>
      </c>
      <c r="D45" s="180">
        <v>14.9</v>
      </c>
      <c r="E45" s="216">
        <f t="shared" si="66"/>
        <v>0</v>
      </c>
      <c r="F45" s="140">
        <f>F.Dist.!D16</f>
        <v>0.823489932885906</v>
      </c>
      <c r="G45" s="181">
        <f t="shared" si="67"/>
        <v>0</v>
      </c>
      <c r="H45" s="144">
        <f>F.Dist.!E16</f>
        <v>0</v>
      </c>
      <c r="I45" s="140">
        <f>F.Dist.!F16</f>
        <v>0</v>
      </c>
      <c r="J45" s="181">
        <f>F.Dist.!G16</f>
        <v>1</v>
      </c>
      <c r="K45" s="140">
        <f t="shared" si="68"/>
        <v>0</v>
      </c>
      <c r="L45" s="140">
        <f t="shared" si="69"/>
        <v>0</v>
      </c>
      <c r="M45" s="145">
        <f>L45*F.EE.!D15</f>
        <v>0</v>
      </c>
      <c r="N45" s="146">
        <f t="shared" si="70"/>
        <v>0</v>
      </c>
      <c r="O45" s="147">
        <f t="shared" si="71"/>
        <v>0</v>
      </c>
      <c r="P45" s="148">
        <f t="shared" si="110"/>
        <v>0</v>
      </c>
      <c r="Q45" s="144">
        <f t="shared" si="72"/>
        <v>0</v>
      </c>
      <c r="R45" s="140">
        <f t="shared" si="73"/>
        <v>0</v>
      </c>
      <c r="S45" s="145">
        <f>R45*F.EE.!G15</f>
        <v>0</v>
      </c>
      <c r="T45" s="146">
        <f t="shared" si="74"/>
        <v>0</v>
      </c>
      <c r="U45" s="147">
        <f t="shared" si="75"/>
        <v>0</v>
      </c>
      <c r="V45" s="148">
        <f t="shared" si="111"/>
        <v>0</v>
      </c>
      <c r="W45" s="144">
        <f>F.Dist.!H16</f>
        <v>0</v>
      </c>
      <c r="X45" s="140">
        <f>F.Dist.!I16</f>
        <v>1</v>
      </c>
      <c r="Y45" s="140">
        <f t="shared" si="113"/>
        <v>0</v>
      </c>
      <c r="Z45" s="216">
        <f t="shared" si="78"/>
        <v>0</v>
      </c>
      <c r="AA45" s="216">
        <f t="shared" si="79"/>
        <v>0</v>
      </c>
      <c r="AB45" s="218">
        <f t="shared" si="80"/>
        <v>0</v>
      </c>
      <c r="AC45" s="161">
        <f t="shared" si="114"/>
        <v>0</v>
      </c>
      <c r="AD45" s="221">
        <f>AA45*F.EE.!J15</f>
        <v>0</v>
      </c>
      <c r="AE45" s="221">
        <f>AB45*F.EE.!N15</f>
        <v>0</v>
      </c>
      <c r="AF45" s="151">
        <f>F.Dist.!J16</f>
        <v>0</v>
      </c>
      <c r="AG45" s="222">
        <f t="shared" si="82"/>
        <v>0</v>
      </c>
      <c r="AH45" s="222">
        <f t="shared" si="83"/>
        <v>0</v>
      </c>
      <c r="AI45" s="222">
        <f t="shared" si="84"/>
        <v>0</v>
      </c>
      <c r="AJ45" s="222">
        <f t="shared" si="85"/>
        <v>0</v>
      </c>
      <c r="AK45" s="205">
        <f t="shared" si="86"/>
        <v>0</v>
      </c>
      <c r="AL45" s="144">
        <f>F.Dist.!L16</f>
        <v>0</v>
      </c>
      <c r="AM45" s="140">
        <f>F.Dist.!M16</f>
        <v>0</v>
      </c>
      <c r="AN45" s="140">
        <f>F.Dist.!N16</f>
        <v>0</v>
      </c>
      <c r="AO45" s="140">
        <f>F.Dist.!O16</f>
        <v>0</v>
      </c>
      <c r="AP45" s="144">
        <f>F.Dist.!R16</f>
        <v>0</v>
      </c>
      <c r="AQ45" s="140">
        <f>F.Dist.!S16</f>
        <v>1</v>
      </c>
      <c r="AR45" s="140">
        <f>F.Dist.!U16</f>
        <v>0</v>
      </c>
      <c r="AS45" s="140">
        <f>F.Dist.!V16</f>
        <v>0</v>
      </c>
      <c r="AT45" s="140">
        <f>F.Dist.!W16</f>
        <v>0</v>
      </c>
      <c r="AU45" s="144">
        <f>F.Dist.!Y16</f>
        <v>0</v>
      </c>
      <c r="AV45" s="140">
        <f>F.Dist.!Z16</f>
        <v>0</v>
      </c>
      <c r="AW45" s="140">
        <f>F.Dist.!AA16</f>
        <v>0</v>
      </c>
      <c r="AX45" s="181">
        <f>F.Dist.!AB16</f>
        <v>0</v>
      </c>
      <c r="AY45" s="140">
        <f t="shared" si="87"/>
        <v>0</v>
      </c>
      <c r="AZ45" s="140">
        <f t="shared" si="88"/>
        <v>0</v>
      </c>
      <c r="BA45" s="145">
        <f>AZ45*F.EE.!R15</f>
        <v>0</v>
      </c>
      <c r="BB45" s="145">
        <f>(AZ45*F.EE.!AE15)</f>
        <v>0</v>
      </c>
      <c r="BC45" s="145">
        <f>(AZ45*F.EE.!AF15)</f>
        <v>0</v>
      </c>
      <c r="BD45" s="145">
        <f>(AZ45*F.EE.!AG15)</f>
        <v>0</v>
      </c>
      <c r="BE45" s="146">
        <f t="shared" si="58"/>
        <v>0</v>
      </c>
      <c r="BF45" s="147">
        <f t="shared" si="59"/>
        <v>0</v>
      </c>
      <c r="BG45" s="152">
        <f t="shared" si="60"/>
        <v>0</v>
      </c>
      <c r="BH45" s="216">
        <f t="shared" si="89"/>
        <v>0</v>
      </c>
      <c r="BI45" s="216">
        <f t="shared" si="90"/>
        <v>0</v>
      </c>
      <c r="BJ45" s="216">
        <f t="shared" si="91"/>
        <v>0</v>
      </c>
      <c r="BK45" s="221">
        <f>BJ45*F.EE.!U15</f>
        <v>0</v>
      </c>
      <c r="BL45" s="221">
        <f>BJ45*F.EE.!AH15</f>
        <v>0</v>
      </c>
      <c r="BM45" s="221">
        <f>BJ45*F.EE.!AI15</f>
        <v>0</v>
      </c>
      <c r="BN45" s="221">
        <f>BJ45*F.EE.!AJ15</f>
        <v>0</v>
      </c>
      <c r="BO45" s="146">
        <f t="shared" si="61"/>
        <v>0</v>
      </c>
      <c r="BP45" s="146">
        <f t="shared" si="62"/>
        <v>0</v>
      </c>
      <c r="BQ45" s="205">
        <f t="shared" si="63"/>
        <v>0</v>
      </c>
      <c r="BR45" s="144">
        <f>F.Dist.!AD16</f>
        <v>1</v>
      </c>
      <c r="BS45" s="140">
        <f>F.Dist.!AE16</f>
        <v>0</v>
      </c>
      <c r="BT45" s="144">
        <f>F.Dist.!AF16</f>
        <v>1</v>
      </c>
      <c r="BU45" s="181">
        <f>F.Dist.!AG16</f>
        <v>0</v>
      </c>
      <c r="BV45" s="162">
        <f t="shared" si="112"/>
        <v>0</v>
      </c>
      <c r="BW45" s="162">
        <f t="shared" si="93"/>
        <v>0</v>
      </c>
      <c r="BX45" s="163">
        <f>BW45*F.EE.!X15</f>
        <v>0</v>
      </c>
      <c r="BY45" s="146">
        <f t="shared" si="108"/>
        <v>0</v>
      </c>
      <c r="BZ45" s="147">
        <f t="shared" si="94"/>
        <v>0</v>
      </c>
      <c r="CA45" s="225">
        <f t="shared" si="95"/>
        <v>0</v>
      </c>
      <c r="CB45" s="216">
        <f t="shared" si="96"/>
        <v>0</v>
      </c>
      <c r="CC45" s="224">
        <f>CB45*F.EE.!AA15</f>
        <v>0</v>
      </c>
      <c r="CD45" s="222">
        <f t="shared" si="97"/>
        <v>0</v>
      </c>
      <c r="CE45" s="231">
        <f t="shared" si="98"/>
        <v>0</v>
      </c>
      <c r="CF45" s="233">
        <f t="shared" si="109"/>
        <v>0</v>
      </c>
      <c r="CG45" s="231">
        <f t="shared" si="99"/>
        <v>0</v>
      </c>
      <c r="CH45" s="225">
        <f t="shared" si="100"/>
        <v>0</v>
      </c>
      <c r="CI45" s="218">
        <f t="shared" si="101"/>
        <v>0</v>
      </c>
      <c r="CJ45" s="221">
        <f t="shared" si="102"/>
        <v>0</v>
      </c>
      <c r="CK45" s="221">
        <f t="shared" si="103"/>
        <v>0</v>
      </c>
      <c r="CL45" s="221">
        <f t="shared" si="104"/>
        <v>0</v>
      </c>
      <c r="CM45" s="226">
        <f t="shared" si="64"/>
        <v>0</v>
      </c>
      <c r="CN45" s="226">
        <f t="shared" si="105"/>
        <v>0</v>
      </c>
      <c r="CO45" s="226">
        <f t="shared" si="106"/>
        <v>0</v>
      </c>
      <c r="CP45" s="152">
        <f t="shared" si="107"/>
        <v>0</v>
      </c>
    </row>
    <row r="46" spans="1:94" x14ac:dyDescent="0.25">
      <c r="A46" s="6" t="s">
        <v>71</v>
      </c>
      <c r="B46" s="2" t="s">
        <v>15</v>
      </c>
      <c r="C46" s="154">
        <f>E.Datos!E51</f>
        <v>0</v>
      </c>
      <c r="D46" s="182">
        <v>14.97</v>
      </c>
      <c r="E46" s="216">
        <f t="shared" si="66"/>
        <v>0</v>
      </c>
      <c r="F46" s="140">
        <f>F.Dist.!D17</f>
        <v>0.76486305945223776</v>
      </c>
      <c r="G46" s="181">
        <f t="shared" si="67"/>
        <v>0</v>
      </c>
      <c r="H46" s="144">
        <f>F.Dist.!E17</f>
        <v>0</v>
      </c>
      <c r="I46" s="140">
        <f>F.Dist.!F17</f>
        <v>0</v>
      </c>
      <c r="J46" s="181">
        <f>F.Dist.!G17</f>
        <v>1</v>
      </c>
      <c r="K46" s="140">
        <f t="shared" si="68"/>
        <v>0</v>
      </c>
      <c r="L46" s="140">
        <f t="shared" si="69"/>
        <v>0</v>
      </c>
      <c r="M46" s="145">
        <f>L46*F.EE.!D16</f>
        <v>0</v>
      </c>
      <c r="N46" s="146">
        <f t="shared" si="70"/>
        <v>0</v>
      </c>
      <c r="O46" s="147">
        <f t="shared" si="71"/>
        <v>0</v>
      </c>
      <c r="P46" s="148">
        <f t="shared" si="110"/>
        <v>0</v>
      </c>
      <c r="Q46" s="144">
        <f t="shared" si="72"/>
        <v>0</v>
      </c>
      <c r="R46" s="140">
        <f t="shared" si="73"/>
        <v>0</v>
      </c>
      <c r="S46" s="145">
        <f>R46*F.EE.!G16</f>
        <v>0</v>
      </c>
      <c r="T46" s="146">
        <f t="shared" si="74"/>
        <v>0</v>
      </c>
      <c r="U46" s="147">
        <f t="shared" si="75"/>
        <v>0</v>
      </c>
      <c r="V46" s="148">
        <f t="shared" si="111"/>
        <v>0</v>
      </c>
      <c r="W46" s="207">
        <f>F.Dist.!H17</f>
        <v>0</v>
      </c>
      <c r="X46" s="208">
        <f>F.Dist.!I17</f>
        <v>1</v>
      </c>
      <c r="Y46" s="208">
        <f t="shared" si="113"/>
        <v>0</v>
      </c>
      <c r="Z46" s="219">
        <f t="shared" si="78"/>
        <v>0</v>
      </c>
      <c r="AA46" s="219">
        <f t="shared" si="79"/>
        <v>0</v>
      </c>
      <c r="AB46" s="220">
        <f t="shared" si="80"/>
        <v>0</v>
      </c>
      <c r="AC46" s="161">
        <f t="shared" si="114"/>
        <v>0</v>
      </c>
      <c r="AD46" s="221">
        <f>AA46*F.EE.!J16</f>
        <v>0</v>
      </c>
      <c r="AE46" s="221">
        <f>AB46*F.EE.!N16</f>
        <v>0</v>
      </c>
      <c r="AF46" s="151">
        <f>F.Dist.!J17</f>
        <v>0</v>
      </c>
      <c r="AG46" s="222">
        <f t="shared" si="82"/>
        <v>0</v>
      </c>
      <c r="AH46" s="222">
        <f t="shared" si="83"/>
        <v>0</v>
      </c>
      <c r="AI46" s="222">
        <f t="shared" si="84"/>
        <v>0</v>
      </c>
      <c r="AJ46" s="222">
        <f t="shared" si="85"/>
        <v>0</v>
      </c>
      <c r="AK46" s="205">
        <f t="shared" si="86"/>
        <v>0</v>
      </c>
      <c r="AL46" s="207">
        <f>F.Dist.!L17</f>
        <v>0</v>
      </c>
      <c r="AM46" s="208">
        <f>F.Dist.!M17</f>
        <v>0</v>
      </c>
      <c r="AN46" s="208">
        <f>F.Dist.!N17</f>
        <v>0</v>
      </c>
      <c r="AO46" s="208">
        <f>F.Dist.!O17</f>
        <v>0</v>
      </c>
      <c r="AP46" s="207">
        <f>F.Dist.!R17</f>
        <v>0</v>
      </c>
      <c r="AQ46" s="208">
        <f>F.Dist.!S17</f>
        <v>1</v>
      </c>
      <c r="AR46" s="208">
        <f>F.Dist.!U17</f>
        <v>0</v>
      </c>
      <c r="AS46" s="208">
        <f>F.Dist.!V17</f>
        <v>0</v>
      </c>
      <c r="AT46" s="208">
        <f>F.Dist.!W17</f>
        <v>0</v>
      </c>
      <c r="AU46" s="207">
        <f>F.Dist.!Y17</f>
        <v>0</v>
      </c>
      <c r="AV46" s="208">
        <f>F.Dist.!Z17</f>
        <v>0</v>
      </c>
      <c r="AW46" s="208">
        <f>F.Dist.!AA17</f>
        <v>0</v>
      </c>
      <c r="AX46" s="209">
        <f>F.Dist.!AB17</f>
        <v>0</v>
      </c>
      <c r="AY46" s="208">
        <f t="shared" si="87"/>
        <v>0</v>
      </c>
      <c r="AZ46" s="208">
        <f t="shared" si="88"/>
        <v>0</v>
      </c>
      <c r="BA46" s="211">
        <f>AZ46*F.EE.!R16</f>
        <v>0</v>
      </c>
      <c r="BB46" s="211">
        <f>(AZ46*F.EE.!AE16)</f>
        <v>0</v>
      </c>
      <c r="BC46" s="211">
        <f>(AZ46*F.EE.!AF16)</f>
        <v>0</v>
      </c>
      <c r="BD46" s="211">
        <f>(AZ46*F.EE.!AG16)</f>
        <v>0</v>
      </c>
      <c r="BE46" s="212">
        <f t="shared" si="58"/>
        <v>0</v>
      </c>
      <c r="BF46" s="213">
        <f t="shared" si="59"/>
        <v>0</v>
      </c>
      <c r="BG46" s="152">
        <f t="shared" si="60"/>
        <v>0</v>
      </c>
      <c r="BH46" s="216">
        <f t="shared" si="89"/>
        <v>0</v>
      </c>
      <c r="BI46" s="216">
        <f t="shared" si="90"/>
        <v>0</v>
      </c>
      <c r="BJ46" s="216">
        <f t="shared" si="91"/>
        <v>0</v>
      </c>
      <c r="BK46" s="221">
        <f>BJ46*F.EE.!U16</f>
        <v>0</v>
      </c>
      <c r="BL46" s="221">
        <f>BJ46*F.EE.!AH16</f>
        <v>0</v>
      </c>
      <c r="BM46" s="221">
        <f>BJ46*F.EE.!AI16</f>
        <v>0</v>
      </c>
      <c r="BN46" s="221">
        <f>BJ46*F.EE.!AJ16</f>
        <v>0</v>
      </c>
      <c r="BO46" s="146">
        <f t="shared" si="61"/>
        <v>0</v>
      </c>
      <c r="BP46" s="146">
        <f t="shared" si="62"/>
        <v>0</v>
      </c>
      <c r="BQ46" s="205">
        <f t="shared" si="63"/>
        <v>0</v>
      </c>
      <c r="BR46" s="207">
        <f>F.Dist.!AD17</f>
        <v>1</v>
      </c>
      <c r="BS46" s="208">
        <f>F.Dist.!AE17</f>
        <v>0</v>
      </c>
      <c r="BT46" s="207">
        <f>F.Dist.!AF17</f>
        <v>1</v>
      </c>
      <c r="BU46" s="209">
        <f>F.Dist.!AG17</f>
        <v>0</v>
      </c>
      <c r="BV46" s="162">
        <f t="shared" si="112"/>
        <v>0</v>
      </c>
      <c r="BW46" s="162">
        <f t="shared" si="93"/>
        <v>0</v>
      </c>
      <c r="BX46" s="163">
        <f>BW46*F.EE.!X16</f>
        <v>0</v>
      </c>
      <c r="BY46" s="146">
        <f t="shared" si="108"/>
        <v>0</v>
      </c>
      <c r="BZ46" s="147">
        <f t="shared" si="94"/>
        <v>0</v>
      </c>
      <c r="CA46" s="225">
        <f t="shared" si="95"/>
        <v>0</v>
      </c>
      <c r="CB46" s="216">
        <f t="shared" si="96"/>
        <v>0</v>
      </c>
      <c r="CC46" s="224">
        <f>CB46*F.EE.!AA16</f>
        <v>0</v>
      </c>
      <c r="CD46" s="222">
        <f t="shared" si="97"/>
        <v>0</v>
      </c>
      <c r="CE46" s="231">
        <f t="shared" si="98"/>
        <v>0</v>
      </c>
      <c r="CF46" s="233">
        <f t="shared" si="109"/>
        <v>0</v>
      </c>
      <c r="CG46" s="231">
        <f t="shared" si="99"/>
        <v>0</v>
      </c>
      <c r="CH46" s="235">
        <f t="shared" si="100"/>
        <v>0</v>
      </c>
      <c r="CI46" s="220">
        <f t="shared" si="101"/>
        <v>0</v>
      </c>
      <c r="CJ46" s="221">
        <f t="shared" si="102"/>
        <v>0</v>
      </c>
      <c r="CK46" s="221">
        <f t="shared" si="103"/>
        <v>0</v>
      </c>
      <c r="CL46" s="221">
        <f t="shared" si="104"/>
        <v>0</v>
      </c>
      <c r="CM46" s="226">
        <f t="shared" si="64"/>
        <v>0</v>
      </c>
      <c r="CN46" s="226">
        <f t="shared" si="105"/>
        <v>0</v>
      </c>
      <c r="CO46" s="226">
        <f t="shared" si="106"/>
        <v>0</v>
      </c>
      <c r="CP46" s="375">
        <f t="shared" si="107"/>
        <v>0</v>
      </c>
    </row>
    <row r="47" spans="1:94" ht="15.75" x14ac:dyDescent="0.25">
      <c r="A47" s="236" t="s">
        <v>274</v>
      </c>
      <c r="B47" s="238"/>
      <c r="C47" s="237">
        <f>SUM(C33:C46)</f>
        <v>0</v>
      </c>
      <c r="D47" s="352"/>
      <c r="E47" s="351">
        <f>SUM(E33:E46)</f>
        <v>0</v>
      </c>
      <c r="F47" s="352"/>
      <c r="G47" s="239">
        <f>SUM(G33:G46)</f>
        <v>0</v>
      </c>
      <c r="H47" s="353"/>
      <c r="I47" s="354"/>
      <c r="J47" s="355"/>
      <c r="K47" s="364">
        <f>SUM(K33:K46)</f>
        <v>0</v>
      </c>
      <c r="L47" s="364">
        <f>SUM(L33:L46)</f>
        <v>0</v>
      </c>
      <c r="M47" s="241">
        <f>SUM(M33:M46)</f>
        <v>0</v>
      </c>
      <c r="N47" s="365">
        <f>SUM(N33:N46)</f>
        <v>0</v>
      </c>
      <c r="O47" s="365">
        <f>SUM(O33:O46)</f>
        <v>0</v>
      </c>
      <c r="P47" s="356"/>
      <c r="Q47" s="240">
        <f>SUM(Q33:Q46)</f>
        <v>0</v>
      </c>
      <c r="R47" s="240">
        <f>SUM(R33:R46)</f>
        <v>0</v>
      </c>
      <c r="S47" s="241">
        <f>SUM(S33:S46)</f>
        <v>0</v>
      </c>
      <c r="T47" s="242">
        <f>SUM(T33:T46)</f>
        <v>0</v>
      </c>
      <c r="U47" s="242">
        <f>SUM(U33:U46)</f>
        <v>0</v>
      </c>
      <c r="V47" s="359"/>
      <c r="W47" s="357"/>
      <c r="X47" s="358"/>
      <c r="Y47" s="243">
        <f>SUM(Y33:Y46)</f>
        <v>0</v>
      </c>
      <c r="Z47" s="360">
        <f>SUM(Z33:Z46)</f>
        <v>0</v>
      </c>
      <c r="AA47" s="360">
        <f>SUM(AA33:AA46)</f>
        <v>0</v>
      </c>
      <c r="AB47" s="360">
        <f>SUM(AB33:AB46)</f>
        <v>0</v>
      </c>
      <c r="AC47" s="359"/>
      <c r="AD47" s="248">
        <f>SUM(AD33:AD46)</f>
        <v>0</v>
      </c>
      <c r="AE47" s="361">
        <f>SUM(AE33:AE46)</f>
        <v>0</v>
      </c>
      <c r="AF47" s="362"/>
      <c r="AG47" s="363">
        <f>SUM(AG33:AG46)</f>
        <v>0</v>
      </c>
      <c r="AH47" s="363">
        <f>SUM(AH33:AH46)</f>
        <v>0</v>
      </c>
      <c r="AI47" s="363">
        <f t="shared" ref="AI47:AJ47" si="115">SUM(AI33:AI46)</f>
        <v>0</v>
      </c>
      <c r="AJ47" s="363">
        <f t="shared" si="115"/>
        <v>0</v>
      </c>
      <c r="AK47" s="366"/>
      <c r="AL47" s="354"/>
      <c r="AM47" s="354"/>
      <c r="AN47" s="354"/>
      <c r="AO47" s="354"/>
      <c r="AP47" s="354"/>
      <c r="AQ47" s="354"/>
      <c r="AR47" s="354"/>
      <c r="AS47" s="354"/>
      <c r="AT47" s="354"/>
      <c r="AU47" s="354"/>
      <c r="AV47" s="354"/>
      <c r="AW47" s="354"/>
      <c r="AX47" s="355"/>
      <c r="AY47" s="367">
        <f>SUM(AY33:AY46)</f>
        <v>0</v>
      </c>
      <c r="AZ47" s="367">
        <f>SUM(AZ33:AZ46)</f>
        <v>0</v>
      </c>
      <c r="BA47" s="368">
        <f>SUM(BA33:BA46)</f>
        <v>0</v>
      </c>
      <c r="BB47" s="368">
        <f t="shared" ref="BB47:BD47" si="116">SUM(BB33:BB46)</f>
        <v>0</v>
      </c>
      <c r="BC47" s="368">
        <f t="shared" si="116"/>
        <v>0</v>
      </c>
      <c r="BD47" s="368">
        <f t="shared" si="116"/>
        <v>0</v>
      </c>
      <c r="BE47" s="370">
        <f>SUM(BE33:BE46)</f>
        <v>0</v>
      </c>
      <c r="BF47" s="370">
        <f>SUM(BF33:BF46)</f>
        <v>0</v>
      </c>
      <c r="BG47" s="356"/>
      <c r="BH47" s="350">
        <f>SUM(BH33:BH46)</f>
        <v>0</v>
      </c>
      <c r="BI47" s="350">
        <f t="shared" ref="BI47:BJ47" si="117">SUM(BI33:BI46)</f>
        <v>0</v>
      </c>
      <c r="BJ47" s="350">
        <f t="shared" si="117"/>
        <v>0</v>
      </c>
      <c r="BK47" s="369">
        <f>SUM(BK33:BK46)</f>
        <v>0</v>
      </c>
      <c r="BL47" s="369">
        <f t="shared" ref="BL47:BN47" si="118">SUM(BL33:BL46)</f>
        <v>0</v>
      </c>
      <c r="BM47" s="369">
        <f t="shared" si="118"/>
        <v>0</v>
      </c>
      <c r="BN47" s="369">
        <f t="shared" si="118"/>
        <v>0</v>
      </c>
      <c r="BO47" s="365">
        <f>SUM(BO33:BO46)</f>
        <v>0</v>
      </c>
      <c r="BP47" s="365">
        <f>SUM(BP33:BP46)</f>
        <v>0</v>
      </c>
      <c r="BQ47" s="359"/>
      <c r="BR47" s="357"/>
      <c r="BS47" s="357"/>
      <c r="BT47" s="357"/>
      <c r="BU47" s="358"/>
      <c r="BV47" s="245">
        <f t="shared" ref="BV47:CE47" si="119">SUM(BV33:BV46)</f>
        <v>0</v>
      </c>
      <c r="BW47" s="245">
        <f t="shared" si="119"/>
        <v>0</v>
      </c>
      <c r="BX47" s="246">
        <f t="shared" si="119"/>
        <v>0</v>
      </c>
      <c r="BY47" s="242">
        <f t="shared" si="119"/>
        <v>0</v>
      </c>
      <c r="BZ47" s="247">
        <f t="shared" si="119"/>
        <v>0</v>
      </c>
      <c r="CA47" s="371">
        <f t="shared" si="119"/>
        <v>0</v>
      </c>
      <c r="CB47" s="350">
        <f t="shared" si="119"/>
        <v>0</v>
      </c>
      <c r="CC47" s="369">
        <f t="shared" si="119"/>
        <v>0</v>
      </c>
      <c r="CD47" s="363">
        <f t="shared" si="119"/>
        <v>0</v>
      </c>
      <c r="CE47" s="372">
        <f t="shared" si="119"/>
        <v>0</v>
      </c>
      <c r="CF47" s="373">
        <f t="shared" si="109"/>
        <v>0</v>
      </c>
      <c r="CG47" s="372">
        <f t="shared" si="99"/>
        <v>0</v>
      </c>
      <c r="CH47" s="244">
        <f t="shared" ref="CH47" si="120">SUM(CH33:CH46)</f>
        <v>0</v>
      </c>
      <c r="CI47" s="244">
        <f t="shared" ref="CI47" si="121">SUM(CI33:CI46)</f>
        <v>0</v>
      </c>
      <c r="CJ47" s="374">
        <f t="shared" ref="CJ47" si="122">SUM(CJ33:CJ46)</f>
        <v>0</v>
      </c>
      <c r="CK47" s="369">
        <f t="shared" ref="CK47" si="123">SUM(CK33:CK46)</f>
        <v>0</v>
      </c>
      <c r="CL47" s="369">
        <f t="shared" ref="CL47" si="124">SUM(CL33:CL46)</f>
        <v>0</v>
      </c>
      <c r="CM47" s="361">
        <f t="shared" ref="CM47" si="125">SUM(CM33:CM46)</f>
        <v>0</v>
      </c>
      <c r="CN47" s="361">
        <f t="shared" si="105"/>
        <v>0</v>
      </c>
      <c r="CO47" s="361">
        <f>CJ47*17/14</f>
        <v>0</v>
      </c>
      <c r="CP47" s="1"/>
    </row>
  </sheetData>
  <sheetProtection algorithmName="SHA-512" hashValue="vH7RMZVppSMepo421VIAYBkRu1L+s5whwmeCwT5KOl2Mfuzpt8oeFBg7DbM/udpY1zUbb3xIyGOfQJqm+HiZzw==" saltValue="YdPFJZrfefWCuuJfLhCXBQ==" spinCount="100000" sheet="1" objects="1" scenarios="1"/>
  <mergeCells count="44">
    <mergeCell ref="AY1:BG1"/>
    <mergeCell ref="A1:A3"/>
    <mergeCell ref="B1:B3"/>
    <mergeCell ref="C1:C2"/>
    <mergeCell ref="K1:P1"/>
    <mergeCell ref="Q1:V1"/>
    <mergeCell ref="CN2:CN3"/>
    <mergeCell ref="CO2:CO3"/>
    <mergeCell ref="D1:G1"/>
    <mergeCell ref="H1:J1"/>
    <mergeCell ref="AL1:AO1"/>
    <mergeCell ref="AP1:AT1"/>
    <mergeCell ref="AU1:AX1"/>
    <mergeCell ref="AF1:AJ1"/>
    <mergeCell ref="W1:AE1"/>
    <mergeCell ref="CH1:CI1"/>
    <mergeCell ref="CF1:CG1"/>
    <mergeCell ref="BH1:BO1"/>
    <mergeCell ref="BR1:BS1"/>
    <mergeCell ref="BT1:BU1"/>
    <mergeCell ref="BV1:BZ1"/>
    <mergeCell ref="CA1:CE1"/>
    <mergeCell ref="A30:A32"/>
    <mergeCell ref="B30:B32"/>
    <mergeCell ref="C30:C31"/>
    <mergeCell ref="D30:G30"/>
    <mergeCell ref="H30:J30"/>
    <mergeCell ref="K30:P30"/>
    <mergeCell ref="Q30:V30"/>
    <mergeCell ref="W30:AE30"/>
    <mergeCell ref="AF30:AJ30"/>
    <mergeCell ref="AL30:AO30"/>
    <mergeCell ref="AP30:AT30"/>
    <mergeCell ref="AU30:AX30"/>
    <mergeCell ref="AY30:BG30"/>
    <mergeCell ref="BH30:BO30"/>
    <mergeCell ref="BR30:BS30"/>
    <mergeCell ref="CN31:CN32"/>
    <mergeCell ref="CO31:CO32"/>
    <mergeCell ref="BT30:BU30"/>
    <mergeCell ref="BV30:BZ30"/>
    <mergeCell ref="CA30:CE30"/>
    <mergeCell ref="CF30:CG30"/>
    <mergeCell ref="CH30:CI3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AJ37"/>
  <sheetViews>
    <sheetView topLeftCell="F4" workbookViewId="0">
      <selection activeCell="G25" sqref="G25"/>
    </sheetView>
  </sheetViews>
  <sheetFormatPr baseColWidth="10" defaultRowHeight="15" x14ac:dyDescent="0.25"/>
  <cols>
    <col min="1" max="1" width="8.42578125" customWidth="1"/>
    <col min="2" max="2" width="31.42578125" customWidth="1"/>
    <col min="3" max="3" width="12.140625" customWidth="1"/>
    <col min="5" max="5" width="12.140625" bestFit="1" customWidth="1"/>
    <col min="6" max="6" width="13" bestFit="1" customWidth="1"/>
    <col min="7" max="7" width="14" customWidth="1"/>
    <col min="8" max="8" width="20.42578125" bestFit="1" customWidth="1"/>
    <col min="9" max="9" width="12.5703125" customWidth="1"/>
    <col min="10" max="10" width="14.42578125" customWidth="1"/>
    <col min="11" max="12" width="15.5703125" bestFit="1" customWidth="1"/>
    <col min="13" max="13" width="15.42578125" customWidth="1"/>
    <col min="14" max="14" width="15.140625" customWidth="1"/>
    <col min="15" max="16" width="15.5703125" bestFit="1" customWidth="1"/>
    <col min="17" max="17" width="15.140625" customWidth="1"/>
    <col min="18" max="20" width="17.5703125" customWidth="1"/>
    <col min="21" max="23" width="18.42578125" customWidth="1"/>
    <col min="24" max="25" width="17.5703125" bestFit="1" customWidth="1"/>
    <col min="26" max="28" width="18.42578125" bestFit="1" customWidth="1"/>
    <col min="29" max="29" width="19.140625" bestFit="1" customWidth="1"/>
    <col min="30" max="30" width="9" customWidth="1"/>
  </cols>
  <sheetData>
    <row r="1" spans="1:36" s="5" customFormat="1" x14ac:dyDescent="0.25">
      <c r="A1" s="502" t="s">
        <v>101</v>
      </c>
      <c r="B1" s="500" t="s">
        <v>64</v>
      </c>
      <c r="C1" s="498" t="s">
        <v>78</v>
      </c>
      <c r="D1" s="505" t="s">
        <v>1</v>
      </c>
      <c r="E1" s="505"/>
      <c r="F1" s="505"/>
      <c r="G1" s="505" t="s">
        <v>198</v>
      </c>
      <c r="H1" s="505"/>
      <c r="I1" s="505"/>
      <c r="J1" s="506" t="s">
        <v>112</v>
      </c>
      <c r="K1" s="507"/>
      <c r="L1" s="507"/>
      <c r="M1" s="507"/>
      <c r="N1" s="507" t="s">
        <v>113</v>
      </c>
      <c r="O1" s="507"/>
      <c r="P1" s="507"/>
      <c r="Q1" s="508"/>
      <c r="R1" s="504" t="s">
        <v>150</v>
      </c>
      <c r="S1" s="504"/>
      <c r="T1" s="504"/>
      <c r="U1" s="504" t="s">
        <v>151</v>
      </c>
      <c r="V1" s="504"/>
      <c r="W1" s="504"/>
      <c r="X1" s="504" t="s">
        <v>152</v>
      </c>
      <c r="Y1" s="504"/>
      <c r="Z1" s="504"/>
      <c r="AA1" s="504" t="s">
        <v>153</v>
      </c>
      <c r="AB1" s="504"/>
      <c r="AC1" s="504"/>
      <c r="AE1" s="504" t="s">
        <v>150</v>
      </c>
      <c r="AF1" s="504"/>
      <c r="AG1" s="504"/>
      <c r="AH1" s="504" t="s">
        <v>151</v>
      </c>
      <c r="AI1" s="504"/>
      <c r="AJ1" s="504"/>
    </row>
    <row r="2" spans="1:36" s="24" customFormat="1" x14ac:dyDescent="0.25">
      <c r="A2" s="503"/>
      <c r="B2" s="501"/>
      <c r="C2" s="499"/>
      <c r="D2" s="21" t="s">
        <v>195</v>
      </c>
      <c r="E2" s="21" t="s">
        <v>196</v>
      </c>
      <c r="F2" s="22" t="s">
        <v>197</v>
      </c>
      <c r="G2" s="21" t="s">
        <v>199</v>
      </c>
      <c r="H2" s="21" t="s">
        <v>200</v>
      </c>
      <c r="I2" s="22" t="s">
        <v>201</v>
      </c>
      <c r="J2" s="338" t="s">
        <v>76</v>
      </c>
      <c r="K2" s="337" t="s">
        <v>327</v>
      </c>
      <c r="L2" s="337" t="s">
        <v>328</v>
      </c>
      <c r="M2" s="339" t="s">
        <v>83</v>
      </c>
      <c r="N2" s="20" t="s">
        <v>77</v>
      </c>
      <c r="O2" s="21" t="s">
        <v>327</v>
      </c>
      <c r="P2" s="21" t="s">
        <v>328</v>
      </c>
      <c r="Q2" s="22" t="s">
        <v>84</v>
      </c>
      <c r="R2" s="21" t="s">
        <v>81</v>
      </c>
      <c r="S2" s="21" t="s">
        <v>85</v>
      </c>
      <c r="T2" s="22" t="s">
        <v>86</v>
      </c>
      <c r="U2" s="20" t="s">
        <v>82</v>
      </c>
      <c r="V2" s="21" t="s">
        <v>87</v>
      </c>
      <c r="W2" s="22" t="s">
        <v>88</v>
      </c>
      <c r="X2" s="20" t="s">
        <v>89</v>
      </c>
      <c r="Y2" s="21" t="s">
        <v>90</v>
      </c>
      <c r="Z2" s="22" t="s">
        <v>91</v>
      </c>
      <c r="AA2" s="20" t="s">
        <v>92</v>
      </c>
      <c r="AB2" s="21" t="s">
        <v>93</v>
      </c>
      <c r="AC2" s="22" t="s">
        <v>94</v>
      </c>
      <c r="AE2" s="20" t="s">
        <v>224</v>
      </c>
      <c r="AF2" s="21" t="s">
        <v>225</v>
      </c>
      <c r="AG2" s="22" t="s">
        <v>226</v>
      </c>
      <c r="AH2" s="20" t="s">
        <v>98</v>
      </c>
      <c r="AI2" s="21" t="s">
        <v>99</v>
      </c>
      <c r="AJ2" s="22" t="s">
        <v>58</v>
      </c>
    </row>
    <row r="3" spans="1:36" s="11" customFormat="1" x14ac:dyDescent="0.25">
      <c r="A3" s="184" t="s">
        <v>71</v>
      </c>
      <c r="B3" s="185" t="s">
        <v>13</v>
      </c>
      <c r="C3" s="194" t="s">
        <v>79</v>
      </c>
      <c r="D3" s="198">
        <v>0.25</v>
      </c>
      <c r="E3" s="194">
        <v>1</v>
      </c>
      <c r="F3" s="336">
        <f>D3*E3</f>
        <v>0.25</v>
      </c>
      <c r="G3" s="195"/>
      <c r="H3" s="194">
        <v>1</v>
      </c>
      <c r="I3" s="186">
        <f>G3*H3</f>
        <v>0</v>
      </c>
      <c r="J3" s="198">
        <v>0.25</v>
      </c>
      <c r="K3" s="191">
        <v>1</v>
      </c>
      <c r="L3" s="191">
        <v>1</v>
      </c>
      <c r="M3" s="336">
        <f>J3*K3*L3</f>
        <v>0.25</v>
      </c>
      <c r="N3" s="195">
        <v>0.22</v>
      </c>
      <c r="O3" s="191">
        <f>VLOOKUP(E.Datos!J25,F.EE.!$K$22:$P$29,6,FALSE)</f>
        <v>1</v>
      </c>
      <c r="P3" s="191">
        <f>VLOOKUP(E.Datos!L25,F.EE.!$K$32:$P$36,6,FALSE)</f>
        <v>1</v>
      </c>
      <c r="Q3" s="197">
        <f>N3*O3*P3</f>
        <v>0.22</v>
      </c>
      <c r="R3" s="195">
        <v>0.45</v>
      </c>
      <c r="S3" s="191">
        <v>1</v>
      </c>
      <c r="T3" s="197">
        <f>R3*S3</f>
        <v>0.45</v>
      </c>
      <c r="U3" s="195">
        <v>0.14000000000000001</v>
      </c>
      <c r="V3" s="191">
        <f>VLOOKUP(E.Datos!R25,F.EE.!$S$22:$V$33,4,FALSE)</f>
        <v>1</v>
      </c>
      <c r="W3" s="197">
        <f>U3*V3</f>
        <v>0.14000000000000001</v>
      </c>
      <c r="X3" s="198">
        <v>0.81</v>
      </c>
      <c r="Y3" s="191">
        <f>VLOOKUP(E.Datos!W25,F.EE.!$Y$22:$AB$29,4,FALSE)</f>
        <v>1</v>
      </c>
      <c r="Z3" s="197">
        <f>X3*Y3</f>
        <v>0.81</v>
      </c>
      <c r="AA3" s="285">
        <v>0.28999999999999998</v>
      </c>
      <c r="AB3" s="191">
        <f>VLOOKUP(E.Datos!W25,F.EE.!$Y$22:$AB$29,4,FALSE)</f>
        <v>1</v>
      </c>
      <c r="AC3" s="192">
        <f>AA3*AB3</f>
        <v>0.28999999999999998</v>
      </c>
      <c r="AD3" s="24"/>
      <c r="AE3" s="198">
        <v>0.01</v>
      </c>
      <c r="AF3" s="196">
        <v>0.3</v>
      </c>
      <c r="AG3" s="197">
        <v>0.01</v>
      </c>
      <c r="AH3" s="198">
        <v>0</v>
      </c>
      <c r="AI3" s="196">
        <v>3.0000000000000001E-3</v>
      </c>
      <c r="AJ3" s="197">
        <v>1E-4</v>
      </c>
    </row>
    <row r="4" spans="1:36" s="11" customFormat="1" x14ac:dyDescent="0.25">
      <c r="A4" s="13" t="s">
        <v>71</v>
      </c>
      <c r="B4" s="12" t="s">
        <v>12</v>
      </c>
      <c r="C4" s="15" t="s">
        <v>80</v>
      </c>
      <c r="D4" s="14">
        <v>0.25</v>
      </c>
      <c r="E4" s="15">
        <v>1</v>
      </c>
      <c r="F4" s="334">
        <f t="shared" ref="F4:F16" si="0">D4*E4</f>
        <v>0.25</v>
      </c>
      <c r="G4" s="14">
        <v>0.53</v>
      </c>
      <c r="H4" s="15">
        <v>1</v>
      </c>
      <c r="I4" s="16">
        <f t="shared" ref="I4:I16" si="1">G4*H4</f>
        <v>0.53</v>
      </c>
      <c r="J4" s="14">
        <v>0.27</v>
      </c>
      <c r="K4" s="332">
        <v>1</v>
      </c>
      <c r="L4" s="332">
        <v>1</v>
      </c>
      <c r="M4" s="334">
        <f t="shared" ref="M4:M16" si="2">J4*K4*L4</f>
        <v>0.27</v>
      </c>
      <c r="N4" s="14">
        <v>0.28000000000000003</v>
      </c>
      <c r="O4" s="314">
        <f>VLOOKUP(E.Datos!J27,F.EE.!$K$22:$P$29,6,FALSE)</f>
        <v>1</v>
      </c>
      <c r="P4" s="314">
        <f>VLOOKUP(E.Datos!L27,F.EE.!$K$32:$P$36,6,FALSE)</f>
        <v>1</v>
      </c>
      <c r="Q4" s="16">
        <f t="shared" ref="Q4:Q16" si="3">N4*O4*P4</f>
        <v>0.28000000000000003</v>
      </c>
      <c r="R4" s="14">
        <v>0.45</v>
      </c>
      <c r="S4" s="314">
        <v>1</v>
      </c>
      <c r="T4" s="16">
        <f t="shared" ref="T4:T16" si="4">R4*S4</f>
        <v>0.45</v>
      </c>
      <c r="U4" s="14">
        <v>0.14000000000000001</v>
      </c>
      <c r="V4" s="332">
        <f>VLOOKUP(E.Datos!R27,F.EE.!$S$22:$V$33,4,FALSE)</f>
        <v>0.19999999999999996</v>
      </c>
      <c r="W4" s="16">
        <f t="shared" ref="W4:W16" si="5">U4*V4</f>
        <v>2.7999999999999997E-2</v>
      </c>
      <c r="X4" s="14">
        <v>0.81</v>
      </c>
      <c r="Y4" s="332">
        <f>VLOOKUP(E.Datos!W27,F.EE.!$Y$22:$AB$29,4,FALSE)</f>
        <v>0.19999999999999996</v>
      </c>
      <c r="Z4" s="16">
        <f t="shared" ref="Z4:Z16" si="6">X4*Y4</f>
        <v>0.16199999999999998</v>
      </c>
      <c r="AA4" s="286">
        <v>0.4</v>
      </c>
      <c r="AB4" s="332">
        <f>VLOOKUP(E.Datos!W27,F.EE.!$Y$22:$AB$29,4,FALSE)</f>
        <v>0.19999999999999996</v>
      </c>
      <c r="AC4" s="343">
        <f t="shared" ref="AC4:AC16" si="7">AA4*AB4</f>
        <v>7.9999999999999988E-2</v>
      </c>
      <c r="AD4" s="24"/>
      <c r="AE4" s="14">
        <v>0.01</v>
      </c>
      <c r="AF4" s="15">
        <v>0.3</v>
      </c>
      <c r="AG4" s="16">
        <v>0.01</v>
      </c>
      <c r="AH4" s="14">
        <v>0</v>
      </c>
      <c r="AI4" s="15">
        <v>3.0000000000000001E-3</v>
      </c>
      <c r="AJ4" s="16">
        <v>1E-4</v>
      </c>
    </row>
    <row r="5" spans="1:36" s="11" customFormat="1" x14ac:dyDescent="0.25">
      <c r="A5" s="13" t="s">
        <v>71</v>
      </c>
      <c r="B5" s="12" t="s">
        <v>11</v>
      </c>
      <c r="C5" s="15" t="s">
        <v>80</v>
      </c>
      <c r="D5" s="14">
        <v>0.25</v>
      </c>
      <c r="E5" s="15">
        <v>1</v>
      </c>
      <c r="F5" s="334">
        <f t="shared" si="0"/>
        <v>0.25</v>
      </c>
      <c r="G5" s="14">
        <v>0.53</v>
      </c>
      <c r="H5" s="15">
        <v>1</v>
      </c>
      <c r="I5" s="16">
        <f t="shared" si="1"/>
        <v>0.53</v>
      </c>
      <c r="J5" s="14">
        <v>0.27</v>
      </c>
      <c r="K5" s="332">
        <v>1</v>
      </c>
      <c r="L5" s="314">
        <v>1</v>
      </c>
      <c r="M5" s="334">
        <f t="shared" si="2"/>
        <v>0.27</v>
      </c>
      <c r="N5" s="14">
        <v>0.28000000000000003</v>
      </c>
      <c r="O5" s="332">
        <f>VLOOKUP(E.Datos!J29,F.EE.!$K$22:$P$29,6,FALSE)</f>
        <v>1</v>
      </c>
      <c r="P5" s="332">
        <f>VLOOKUP(E.Datos!L29,F.EE.!$K$32:$P$36,6,FALSE)</f>
        <v>1</v>
      </c>
      <c r="Q5" s="16">
        <f t="shared" si="3"/>
        <v>0.28000000000000003</v>
      </c>
      <c r="R5" s="14">
        <v>0.45</v>
      </c>
      <c r="S5" s="332">
        <v>1</v>
      </c>
      <c r="T5" s="16">
        <f t="shared" si="4"/>
        <v>0.45</v>
      </c>
      <c r="U5" s="14">
        <v>0.14000000000000001</v>
      </c>
      <c r="V5" s="332">
        <f>VLOOKUP(E.Datos!R29,F.EE.!$S$22:$V$33,4,FALSE)</f>
        <v>0.19999999999999996</v>
      </c>
      <c r="W5" s="16">
        <f t="shared" si="5"/>
        <v>2.7999999999999997E-2</v>
      </c>
      <c r="X5" s="14">
        <v>0.81</v>
      </c>
      <c r="Y5" s="332">
        <f>VLOOKUP(E.Datos!W29,F.EE.!$Y$22:$AB$29,4,FALSE)</f>
        <v>0.19999999999999996</v>
      </c>
      <c r="Z5" s="16">
        <f t="shared" si="6"/>
        <v>0.16199999999999998</v>
      </c>
      <c r="AA5" s="286">
        <v>0.4</v>
      </c>
      <c r="AB5" s="332">
        <f>VLOOKUP(E.Datos!W29,F.EE.!$Y$22:$AB$29,4,FALSE)</f>
        <v>0.19999999999999996</v>
      </c>
      <c r="AC5" s="343">
        <f>AA5*AB5</f>
        <v>7.9999999999999988E-2</v>
      </c>
      <c r="AD5" s="24"/>
      <c r="AE5" s="14">
        <v>0.01</v>
      </c>
      <c r="AF5" s="15">
        <v>0.3</v>
      </c>
      <c r="AG5" s="16">
        <v>0.01</v>
      </c>
      <c r="AH5" s="14">
        <v>0</v>
      </c>
      <c r="AI5" s="15">
        <v>3.0000000000000001E-3</v>
      </c>
      <c r="AJ5" s="16">
        <v>1E-4</v>
      </c>
    </row>
    <row r="6" spans="1:36" s="11" customFormat="1" x14ac:dyDescent="0.25">
      <c r="A6" s="13" t="s">
        <v>71</v>
      </c>
      <c r="B6" s="12" t="s">
        <v>10</v>
      </c>
      <c r="C6" s="15" t="s">
        <v>80</v>
      </c>
      <c r="D6" s="14">
        <v>0.25</v>
      </c>
      <c r="E6" s="15">
        <v>1</v>
      </c>
      <c r="F6" s="334">
        <f t="shared" si="0"/>
        <v>0.25</v>
      </c>
      <c r="G6" s="14">
        <v>0.53</v>
      </c>
      <c r="H6" s="15">
        <v>1</v>
      </c>
      <c r="I6" s="16">
        <f t="shared" si="1"/>
        <v>0.53</v>
      </c>
      <c r="J6" s="14">
        <v>0.27</v>
      </c>
      <c r="K6" s="332">
        <v>1</v>
      </c>
      <c r="L6" s="332">
        <v>1</v>
      </c>
      <c r="M6" s="334">
        <f t="shared" si="2"/>
        <v>0.27</v>
      </c>
      <c r="N6" s="14">
        <v>0.28000000000000003</v>
      </c>
      <c r="O6" s="332">
        <f>VLOOKUP(E.Datos!J31,F.EE.!$K$22:$P$29,6,FALSE)</f>
        <v>0.8</v>
      </c>
      <c r="P6" s="332">
        <f>VLOOKUP(E.Datos!L31,F.EE.!$K$32:$P$36,6,FALSE)</f>
        <v>1</v>
      </c>
      <c r="Q6" s="16">
        <f t="shared" si="3"/>
        <v>0.22400000000000003</v>
      </c>
      <c r="R6" s="14">
        <v>0.45</v>
      </c>
      <c r="S6" s="332">
        <v>1</v>
      </c>
      <c r="T6" s="16">
        <f t="shared" si="4"/>
        <v>0.45</v>
      </c>
      <c r="U6" s="14">
        <v>0.14000000000000001</v>
      </c>
      <c r="V6" s="332">
        <f>VLOOKUP(E.Datos!R31,F.EE.!$S$22:$V$33,4,FALSE)</f>
        <v>0.19999999999999996</v>
      </c>
      <c r="W6" s="16">
        <f t="shared" si="5"/>
        <v>2.7999999999999997E-2</v>
      </c>
      <c r="X6" s="14">
        <v>0.81</v>
      </c>
      <c r="Y6" s="332">
        <f>VLOOKUP(E.Datos!W31,F.EE.!$Y$22:$AB$29,4,FALSE)</f>
        <v>0.19999999999999996</v>
      </c>
      <c r="Z6" s="16">
        <f t="shared" si="6"/>
        <v>0.16199999999999998</v>
      </c>
      <c r="AA6" s="286">
        <v>0.4</v>
      </c>
      <c r="AB6" s="332">
        <f>VLOOKUP(E.Datos!W31,F.EE.!$Y$22:$AB$29,4,FALSE)</f>
        <v>0.19999999999999996</v>
      </c>
      <c r="AC6" s="343">
        <f t="shared" si="7"/>
        <v>7.9999999999999988E-2</v>
      </c>
      <c r="AD6" s="24"/>
      <c r="AE6" s="14">
        <v>0.01</v>
      </c>
      <c r="AF6" s="15">
        <v>0.3</v>
      </c>
      <c r="AG6" s="16">
        <v>0.01</v>
      </c>
      <c r="AH6" s="14">
        <v>0</v>
      </c>
      <c r="AI6" s="15">
        <v>3.0000000000000001E-3</v>
      </c>
      <c r="AJ6" s="16">
        <v>1E-4</v>
      </c>
    </row>
    <row r="7" spans="1:36" s="11" customFormat="1" x14ac:dyDescent="0.25">
      <c r="A7" s="13" t="s">
        <v>71</v>
      </c>
      <c r="B7" s="12" t="s">
        <v>9</v>
      </c>
      <c r="C7" s="15" t="s">
        <v>80</v>
      </c>
      <c r="D7" s="14">
        <v>0.25</v>
      </c>
      <c r="E7" s="15">
        <v>1</v>
      </c>
      <c r="F7" s="334">
        <f t="shared" si="0"/>
        <v>0.25</v>
      </c>
      <c r="G7" s="14">
        <v>0.53</v>
      </c>
      <c r="H7" s="15">
        <v>1</v>
      </c>
      <c r="I7" s="16">
        <f t="shared" si="1"/>
        <v>0.53</v>
      </c>
      <c r="J7" s="14">
        <v>0.27</v>
      </c>
      <c r="K7" s="314">
        <v>1</v>
      </c>
      <c r="L7" s="332">
        <v>1</v>
      </c>
      <c r="M7" s="334">
        <f t="shared" si="2"/>
        <v>0.27</v>
      </c>
      <c r="N7" s="14">
        <v>0.28000000000000003</v>
      </c>
      <c r="O7" s="332">
        <f>VLOOKUP(E.Datos!J33,F.EE.!$K$22:$P$29,6,FALSE)</f>
        <v>1</v>
      </c>
      <c r="P7" s="332">
        <f>VLOOKUP(E.Datos!L33,F.EE.!$K$32:$P$36,6,FALSE)</f>
        <v>1</v>
      </c>
      <c r="Q7" s="16">
        <f t="shared" si="3"/>
        <v>0.28000000000000003</v>
      </c>
      <c r="R7" s="14">
        <v>0.45</v>
      </c>
      <c r="S7" s="332">
        <v>1</v>
      </c>
      <c r="T7" s="16">
        <f>R7*S6</f>
        <v>0.45</v>
      </c>
      <c r="U7" s="14">
        <v>0.14000000000000001</v>
      </c>
      <c r="V7" s="332">
        <f>VLOOKUP(E.Datos!R33,F.EE.!$S$22:$V$33,4,FALSE)</f>
        <v>1</v>
      </c>
      <c r="W7" s="16">
        <f t="shared" si="5"/>
        <v>0.14000000000000001</v>
      </c>
      <c r="X7" s="14">
        <v>0.81</v>
      </c>
      <c r="Y7" s="332">
        <f>VLOOKUP(E.Datos!W33,F.EE.!$Y$22:$AB$29,4,FALSE)</f>
        <v>1</v>
      </c>
      <c r="Z7" s="16">
        <f t="shared" si="6"/>
        <v>0.81</v>
      </c>
      <c r="AA7" s="286">
        <v>0.4</v>
      </c>
      <c r="AB7" s="332">
        <f>VLOOKUP(E.Datos!W33,F.EE.!$Y$22:$AB$29,4,FALSE)</f>
        <v>1</v>
      </c>
      <c r="AC7" s="343">
        <f t="shared" si="7"/>
        <v>0.4</v>
      </c>
      <c r="AD7" s="24"/>
      <c r="AE7" s="14">
        <v>0.01</v>
      </c>
      <c r="AF7" s="15">
        <v>0.3</v>
      </c>
      <c r="AG7" s="16">
        <v>0.01</v>
      </c>
      <c r="AH7" s="14">
        <v>0</v>
      </c>
      <c r="AI7" s="15">
        <v>3.0000000000000001E-3</v>
      </c>
      <c r="AJ7" s="16">
        <v>1E-4</v>
      </c>
    </row>
    <row r="8" spans="1:36" s="11" customFormat="1" x14ac:dyDescent="0.25">
      <c r="A8" s="184" t="s">
        <v>71</v>
      </c>
      <c r="B8" s="185" t="s">
        <v>8</v>
      </c>
      <c r="C8" s="194" t="s">
        <v>79</v>
      </c>
      <c r="D8" s="195">
        <v>0.25</v>
      </c>
      <c r="E8" s="194">
        <v>1</v>
      </c>
      <c r="F8" s="331">
        <f t="shared" si="0"/>
        <v>0.25</v>
      </c>
      <c r="G8" s="195"/>
      <c r="H8" s="194">
        <v>1</v>
      </c>
      <c r="I8" s="186">
        <f t="shared" si="1"/>
        <v>0</v>
      </c>
      <c r="J8" s="195">
        <v>0.25</v>
      </c>
      <c r="K8" s="188">
        <v>1</v>
      </c>
      <c r="L8" s="188">
        <v>1</v>
      </c>
      <c r="M8" s="331">
        <f t="shared" si="2"/>
        <v>0.25</v>
      </c>
      <c r="N8" s="195">
        <v>0.22</v>
      </c>
      <c r="O8" s="188">
        <f>VLOOKUP(E.Datos!J35,F.EE.!$K$22:$P$29,6,FALSE)</f>
        <v>1</v>
      </c>
      <c r="P8" s="188">
        <f>VLOOKUP(E.Datos!L35,F.EE.!$K$32:$P$36,6,FALSE)</f>
        <v>1</v>
      </c>
      <c r="Q8" s="186">
        <f t="shared" si="3"/>
        <v>0.22</v>
      </c>
      <c r="R8" s="195">
        <v>0.45</v>
      </c>
      <c r="S8" s="188">
        <v>1</v>
      </c>
      <c r="T8" s="186">
        <f>R8*S7</f>
        <v>0.45</v>
      </c>
      <c r="U8" s="195">
        <v>0.14000000000000001</v>
      </c>
      <c r="V8" s="188">
        <f>VLOOKUP(E.Datos!R35,F.EE.!$S$22:$V$33,4,FALSE)</f>
        <v>1</v>
      </c>
      <c r="W8" s="186">
        <f t="shared" si="5"/>
        <v>0.14000000000000001</v>
      </c>
      <c r="X8" s="195">
        <v>0.81</v>
      </c>
      <c r="Y8" s="188">
        <f>VLOOKUP(E.Datos!W35,F.EE.!$Y$22:$AB$29,4,FALSE)</f>
        <v>1</v>
      </c>
      <c r="Z8" s="186">
        <f t="shared" si="6"/>
        <v>0.81</v>
      </c>
      <c r="AA8" s="190">
        <v>0.28999999999999998</v>
      </c>
      <c r="AB8" s="188">
        <f>VLOOKUP(E.Datos!W35,F.EE.!$Y$22:$AB$29,4,FALSE)</f>
        <v>1</v>
      </c>
      <c r="AC8" s="189">
        <f t="shared" si="7"/>
        <v>0.28999999999999998</v>
      </c>
      <c r="AD8" s="24"/>
      <c r="AE8" s="195">
        <v>0.01</v>
      </c>
      <c r="AF8" s="194">
        <v>0.3</v>
      </c>
      <c r="AG8" s="186">
        <v>0.01</v>
      </c>
      <c r="AH8" s="195">
        <v>0</v>
      </c>
      <c r="AI8" s="194">
        <v>3.0000000000000001E-3</v>
      </c>
      <c r="AJ8" s="186">
        <v>1E-4</v>
      </c>
    </row>
    <row r="9" spans="1:36" s="11" customFormat="1" x14ac:dyDescent="0.25">
      <c r="A9" s="13" t="s">
        <v>71</v>
      </c>
      <c r="B9" s="12" t="s">
        <v>14</v>
      </c>
      <c r="C9" s="15" t="s">
        <v>80</v>
      </c>
      <c r="D9" s="14">
        <v>0.25</v>
      </c>
      <c r="E9" s="15">
        <v>1</v>
      </c>
      <c r="F9" s="334">
        <f t="shared" si="0"/>
        <v>0.25</v>
      </c>
      <c r="G9" s="14">
        <v>0.53</v>
      </c>
      <c r="H9" s="15">
        <v>1</v>
      </c>
      <c r="I9" s="16">
        <f t="shared" si="1"/>
        <v>0.53</v>
      </c>
      <c r="J9" s="14">
        <v>0.27</v>
      </c>
      <c r="K9" s="332">
        <v>1</v>
      </c>
      <c r="L9" s="332">
        <v>1</v>
      </c>
      <c r="M9" s="334">
        <f t="shared" si="2"/>
        <v>0.27</v>
      </c>
      <c r="N9" s="14">
        <v>0.28000000000000003</v>
      </c>
      <c r="O9" s="332">
        <f>VLOOKUP(E.Datos!J37,F.EE.!$K$22:$P$29,6,FALSE)</f>
        <v>1</v>
      </c>
      <c r="P9" s="332">
        <f>VLOOKUP(E.Datos!L37,F.EE.!$K$32:$P$36,6,FALSE)</f>
        <v>1</v>
      </c>
      <c r="Q9" s="16">
        <f t="shared" si="3"/>
        <v>0.28000000000000003</v>
      </c>
      <c r="R9" s="14">
        <v>0.45</v>
      </c>
      <c r="S9" s="332">
        <v>1</v>
      </c>
      <c r="T9" s="16">
        <f>R9*S8</f>
        <v>0.45</v>
      </c>
      <c r="U9" s="14">
        <v>0.14000000000000001</v>
      </c>
      <c r="V9" s="332">
        <f>VLOOKUP(E.Datos!R37,F.EE.!$S$22:$V$33,4,FALSE)</f>
        <v>1</v>
      </c>
      <c r="W9" s="16">
        <f t="shared" si="5"/>
        <v>0.14000000000000001</v>
      </c>
      <c r="X9" s="14">
        <v>0.81</v>
      </c>
      <c r="Y9" s="332">
        <f>VLOOKUP(E.Datos!W37,F.EE.!$Y$22:$AB$29,4,FALSE)</f>
        <v>1</v>
      </c>
      <c r="Z9" s="16">
        <f t="shared" si="6"/>
        <v>0.81</v>
      </c>
      <c r="AA9" s="286">
        <v>0.4</v>
      </c>
      <c r="AB9" s="332">
        <f>VLOOKUP(E.Datos!W37,F.EE.!$Y$22:$AB$29,4,FALSE)</f>
        <v>1</v>
      </c>
      <c r="AC9" s="343">
        <f t="shared" si="7"/>
        <v>0.4</v>
      </c>
      <c r="AD9" s="24"/>
      <c r="AE9" s="14">
        <v>0.01</v>
      </c>
      <c r="AF9" s="15">
        <v>0.3</v>
      </c>
      <c r="AG9" s="16">
        <v>0.01</v>
      </c>
      <c r="AH9" s="14">
        <v>0</v>
      </c>
      <c r="AI9" s="15">
        <v>3.0000000000000001E-3</v>
      </c>
      <c r="AJ9" s="16">
        <v>1E-4</v>
      </c>
    </row>
    <row r="10" spans="1:36" s="11" customFormat="1" x14ac:dyDescent="0.25">
      <c r="A10" s="184" t="s">
        <v>71</v>
      </c>
      <c r="B10" s="185" t="s">
        <v>7</v>
      </c>
      <c r="C10" s="194" t="s">
        <v>79</v>
      </c>
      <c r="D10" s="195">
        <v>0.25</v>
      </c>
      <c r="E10" s="194">
        <v>1</v>
      </c>
      <c r="F10" s="331">
        <f t="shared" si="0"/>
        <v>0.25</v>
      </c>
      <c r="G10" s="195"/>
      <c r="H10" s="194">
        <v>1</v>
      </c>
      <c r="I10" s="186">
        <f t="shared" si="1"/>
        <v>0</v>
      </c>
      <c r="J10" s="195">
        <v>0.25</v>
      </c>
      <c r="K10" s="188">
        <v>1</v>
      </c>
      <c r="L10" s="188">
        <v>1</v>
      </c>
      <c r="M10" s="331">
        <f t="shared" si="2"/>
        <v>0.25</v>
      </c>
      <c r="N10" s="195">
        <v>0.22</v>
      </c>
      <c r="O10" s="188">
        <f>VLOOKUP(E.Datos!J39,F.EE.!$K$22:$P$29,6,FALSE)</f>
        <v>1</v>
      </c>
      <c r="P10" s="188">
        <f>VLOOKUP(E.Datos!L39,F.EE.!$K$32:$P$36,6,FALSE)</f>
        <v>1</v>
      </c>
      <c r="Q10" s="186">
        <f t="shared" si="3"/>
        <v>0.22</v>
      </c>
      <c r="R10" s="195">
        <v>0.45</v>
      </c>
      <c r="S10" s="188">
        <v>1</v>
      </c>
      <c r="T10" s="186">
        <f>R10*S9</f>
        <v>0.45</v>
      </c>
      <c r="U10" s="195">
        <v>0.14000000000000001</v>
      </c>
      <c r="V10" s="188">
        <f>VLOOKUP(E.Datos!R39,F.EE.!$S$22:$V$33,4,FALSE)</f>
        <v>1</v>
      </c>
      <c r="W10" s="186">
        <f t="shared" si="5"/>
        <v>0.14000000000000001</v>
      </c>
      <c r="X10" s="195">
        <v>0.81</v>
      </c>
      <c r="Y10" s="188">
        <f>VLOOKUP(E.Datos!W39,F.EE.!$Y$22:$AB$29,4,FALSE)</f>
        <v>1</v>
      </c>
      <c r="Z10" s="186">
        <f t="shared" si="6"/>
        <v>0.81</v>
      </c>
      <c r="AA10" s="190">
        <v>0.28999999999999998</v>
      </c>
      <c r="AB10" s="188">
        <f>VLOOKUP(E.Datos!W39,F.EE.!$Y$22:$AB$29,4,FALSE)</f>
        <v>1</v>
      </c>
      <c r="AC10" s="189">
        <f t="shared" si="7"/>
        <v>0.28999999999999998</v>
      </c>
      <c r="AD10" s="24"/>
      <c r="AE10" s="195">
        <v>0.01</v>
      </c>
      <c r="AF10" s="194">
        <v>0.3</v>
      </c>
      <c r="AG10" s="186">
        <v>0.01</v>
      </c>
      <c r="AH10" s="195">
        <v>0</v>
      </c>
      <c r="AI10" s="194">
        <v>3.0000000000000001E-3</v>
      </c>
      <c r="AJ10" s="186">
        <v>1E-4</v>
      </c>
    </row>
    <row r="11" spans="1:36" s="11" customFormat="1" x14ac:dyDescent="0.25">
      <c r="A11" s="13" t="s">
        <v>71</v>
      </c>
      <c r="B11" s="12" t="s">
        <v>6</v>
      </c>
      <c r="C11" s="15" t="s">
        <v>80</v>
      </c>
      <c r="D11" s="14">
        <v>0.25</v>
      </c>
      <c r="E11" s="15">
        <v>1</v>
      </c>
      <c r="F11" s="334">
        <f t="shared" si="0"/>
        <v>0.25</v>
      </c>
      <c r="G11" s="14">
        <v>0.53</v>
      </c>
      <c r="H11" s="15">
        <v>1</v>
      </c>
      <c r="I11" s="16">
        <f t="shared" si="1"/>
        <v>0.53</v>
      </c>
      <c r="J11" s="14">
        <v>0.27</v>
      </c>
      <c r="K11" s="332">
        <v>1</v>
      </c>
      <c r="L11" s="332">
        <v>1</v>
      </c>
      <c r="M11" s="334">
        <f t="shared" si="2"/>
        <v>0.27</v>
      </c>
      <c r="N11" s="14">
        <v>0.28000000000000003</v>
      </c>
      <c r="O11" s="332">
        <f>VLOOKUP(E.Datos!J41,F.EE.!$K$22:$P$29,6,FALSE)</f>
        <v>1</v>
      </c>
      <c r="P11" s="332">
        <f>VLOOKUP(E.Datos!L41,F.EE.!$K$32:$P$36,6,FALSE)</f>
        <v>1</v>
      </c>
      <c r="Q11" s="16">
        <f t="shared" si="3"/>
        <v>0.28000000000000003</v>
      </c>
      <c r="R11" s="14">
        <v>0.45</v>
      </c>
      <c r="S11" s="332">
        <v>1</v>
      </c>
      <c r="T11" s="16">
        <f>R11*S10</f>
        <v>0.45</v>
      </c>
      <c r="U11" s="14">
        <v>0.14000000000000001</v>
      </c>
      <c r="V11" s="332">
        <f>VLOOKUP(E.Datos!R41,F.EE.!$S$22:$V$33,4,FALSE)</f>
        <v>1</v>
      </c>
      <c r="W11" s="16">
        <f t="shared" si="5"/>
        <v>0.14000000000000001</v>
      </c>
      <c r="X11" s="14">
        <v>0.81</v>
      </c>
      <c r="Y11" s="332">
        <f>VLOOKUP(E.Datos!W41,F.EE.!$Y$22:$AB$29,4,FALSE)</f>
        <v>1</v>
      </c>
      <c r="Z11" s="16">
        <f t="shared" si="6"/>
        <v>0.81</v>
      </c>
      <c r="AA11" s="286">
        <v>0.4</v>
      </c>
      <c r="AB11" s="332">
        <f>VLOOKUP(E.Datos!W41,F.EE.!$Y$22:$AB$29,4,FALSE)</f>
        <v>1</v>
      </c>
      <c r="AC11" s="343">
        <f t="shared" si="7"/>
        <v>0.4</v>
      </c>
      <c r="AD11" s="24"/>
      <c r="AE11" s="14">
        <v>0.01</v>
      </c>
      <c r="AF11" s="15">
        <v>0.3</v>
      </c>
      <c r="AG11" s="16">
        <v>0.01</v>
      </c>
      <c r="AH11" s="14">
        <v>0</v>
      </c>
      <c r="AI11" s="15">
        <v>3.0000000000000001E-3</v>
      </c>
      <c r="AJ11" s="16">
        <v>1E-4</v>
      </c>
    </row>
    <row r="12" spans="1:36" s="11" customFormat="1" x14ac:dyDescent="0.25">
      <c r="A12" s="13" t="s">
        <v>71</v>
      </c>
      <c r="B12" s="12" t="s">
        <v>5</v>
      </c>
      <c r="C12" s="15" t="s">
        <v>80</v>
      </c>
      <c r="D12" s="14">
        <v>0.25</v>
      </c>
      <c r="E12" s="15">
        <v>1</v>
      </c>
      <c r="F12" s="334">
        <f t="shared" si="0"/>
        <v>0.25</v>
      </c>
      <c r="G12" s="14">
        <v>0.53</v>
      </c>
      <c r="H12" s="15">
        <v>1</v>
      </c>
      <c r="I12" s="16">
        <f t="shared" si="1"/>
        <v>0.53</v>
      </c>
      <c r="J12" s="14">
        <v>0.27</v>
      </c>
      <c r="K12" s="332">
        <v>1</v>
      </c>
      <c r="L12" s="332">
        <v>1</v>
      </c>
      <c r="M12" s="334">
        <f>J12*K12*L12</f>
        <v>0.27</v>
      </c>
      <c r="N12" s="14">
        <v>0.28000000000000003</v>
      </c>
      <c r="O12" s="332">
        <f>VLOOKUP(E.Datos!J43,F.EE.!$K$22:$P$29,6,FALSE)</f>
        <v>1</v>
      </c>
      <c r="P12" s="332">
        <f>VLOOKUP(E.Datos!L43,F.EE.!$K$32:$P$36,6,FALSE)</f>
        <v>1</v>
      </c>
      <c r="Q12" s="16">
        <f t="shared" si="3"/>
        <v>0.28000000000000003</v>
      </c>
      <c r="R12" s="14">
        <v>0.45</v>
      </c>
      <c r="S12" s="332">
        <v>1</v>
      </c>
      <c r="T12" s="16">
        <f t="shared" si="4"/>
        <v>0.45</v>
      </c>
      <c r="U12" s="14">
        <v>0.14000000000000001</v>
      </c>
      <c r="V12" s="332">
        <f>VLOOKUP(E.Datos!R43,F.EE.!$S$22:$V$33,4,FALSE)</f>
        <v>1</v>
      </c>
      <c r="W12" s="16">
        <f t="shared" si="5"/>
        <v>0.14000000000000001</v>
      </c>
      <c r="X12" s="14">
        <v>0.81</v>
      </c>
      <c r="Y12" s="332">
        <f>VLOOKUP(E.Datos!W43,F.EE.!$Y$22:$AB$29,4,FALSE)</f>
        <v>1</v>
      </c>
      <c r="Z12" s="16">
        <f t="shared" si="6"/>
        <v>0.81</v>
      </c>
      <c r="AA12" s="286">
        <v>0.4</v>
      </c>
      <c r="AB12" s="332">
        <f>VLOOKUP(E.Datos!W43,F.EE.!$Y$22:$AB$29,4,FALSE)</f>
        <v>1</v>
      </c>
      <c r="AC12" s="343">
        <f t="shared" si="7"/>
        <v>0.4</v>
      </c>
      <c r="AD12"/>
      <c r="AE12" s="14">
        <v>0.01</v>
      </c>
      <c r="AF12" s="15">
        <v>0.3</v>
      </c>
      <c r="AG12" s="16">
        <v>0.01</v>
      </c>
      <c r="AH12" s="14">
        <v>0</v>
      </c>
      <c r="AI12" s="15">
        <v>3.0000000000000001E-3</v>
      </c>
      <c r="AJ12" s="16">
        <v>1E-4</v>
      </c>
    </row>
    <row r="13" spans="1:36" s="11" customFormat="1" x14ac:dyDescent="0.25">
      <c r="A13" s="13" t="s">
        <v>71</v>
      </c>
      <c r="B13" s="12" t="s">
        <v>55</v>
      </c>
      <c r="C13" s="15" t="s">
        <v>80</v>
      </c>
      <c r="D13" s="14">
        <v>0.25</v>
      </c>
      <c r="E13" s="15">
        <v>1</v>
      </c>
      <c r="F13" s="334">
        <f t="shared" si="0"/>
        <v>0.25</v>
      </c>
      <c r="G13" s="14">
        <v>0.53</v>
      </c>
      <c r="H13" s="15">
        <v>1</v>
      </c>
      <c r="I13" s="16">
        <f t="shared" si="1"/>
        <v>0.53</v>
      </c>
      <c r="J13" s="14">
        <v>0.27</v>
      </c>
      <c r="K13" s="332">
        <v>1</v>
      </c>
      <c r="L13" s="332">
        <v>1</v>
      </c>
      <c r="M13" s="334">
        <f t="shared" si="2"/>
        <v>0.27</v>
      </c>
      <c r="N13" s="14">
        <v>0.28000000000000003</v>
      </c>
      <c r="O13" s="332">
        <f>VLOOKUP(E.Datos!J45,F.EE.!$K$22:$P$29,6,FALSE)</f>
        <v>1</v>
      </c>
      <c r="P13" s="332">
        <f>VLOOKUP(E.Datos!L45,F.EE.!$K$32:$P$36,6,FALSE)</f>
        <v>1</v>
      </c>
      <c r="Q13" s="16">
        <f t="shared" si="3"/>
        <v>0.28000000000000003</v>
      </c>
      <c r="R13" s="14">
        <v>0.45</v>
      </c>
      <c r="S13" s="332">
        <v>1</v>
      </c>
      <c r="T13" s="16">
        <f t="shared" si="4"/>
        <v>0.45</v>
      </c>
      <c r="U13" s="14">
        <v>0.14000000000000001</v>
      </c>
      <c r="V13" s="332">
        <f>VLOOKUP(E.Datos!R45,F.EE.!$S$22:$V$33,4,FALSE)</f>
        <v>1</v>
      </c>
      <c r="W13" s="16">
        <f t="shared" si="5"/>
        <v>0.14000000000000001</v>
      </c>
      <c r="X13" s="14">
        <v>0.81</v>
      </c>
      <c r="Y13" s="332">
        <f>VLOOKUP(E.Datos!W45,F.EE.!$Y$22:$AB$29,4,FALSE)</f>
        <v>1</v>
      </c>
      <c r="Z13" s="16">
        <f t="shared" si="6"/>
        <v>0.81</v>
      </c>
      <c r="AA13" s="286">
        <v>0.4</v>
      </c>
      <c r="AB13" s="332">
        <f>VLOOKUP(E.Datos!W45,F.EE.!$Y$22:$AB$29,4,FALSE)</f>
        <v>1</v>
      </c>
      <c r="AC13" s="343">
        <f t="shared" si="7"/>
        <v>0.4</v>
      </c>
      <c r="AD13"/>
      <c r="AE13" s="14">
        <v>0.01</v>
      </c>
      <c r="AF13" s="15">
        <v>0.3</v>
      </c>
      <c r="AG13" s="16">
        <v>0.01</v>
      </c>
      <c r="AH13" s="14">
        <v>0</v>
      </c>
      <c r="AI13" s="15">
        <v>3.0000000000000001E-3</v>
      </c>
      <c r="AJ13" s="16">
        <v>1E-4</v>
      </c>
    </row>
    <row r="14" spans="1:36" s="11" customFormat="1" x14ac:dyDescent="0.25">
      <c r="A14" s="13" t="s">
        <v>71</v>
      </c>
      <c r="B14" s="12" t="s">
        <v>4</v>
      </c>
      <c r="C14" s="15" t="s">
        <v>80</v>
      </c>
      <c r="D14" s="14">
        <v>0.25</v>
      </c>
      <c r="E14" s="15">
        <v>1</v>
      </c>
      <c r="F14" s="334">
        <f t="shared" si="0"/>
        <v>0.25</v>
      </c>
      <c r="G14" s="14">
        <v>0.53</v>
      </c>
      <c r="H14" s="15">
        <v>1</v>
      </c>
      <c r="I14" s="16">
        <f t="shared" si="1"/>
        <v>0.53</v>
      </c>
      <c r="J14" s="14">
        <v>0.27</v>
      </c>
      <c r="K14" s="332">
        <v>1</v>
      </c>
      <c r="L14" s="332">
        <v>1</v>
      </c>
      <c r="M14" s="334">
        <f t="shared" si="2"/>
        <v>0.27</v>
      </c>
      <c r="N14" s="14">
        <v>0.28000000000000003</v>
      </c>
      <c r="O14" s="332">
        <f>VLOOKUP(E.Datos!J47,F.EE.!$K$22:$P$29,6,FALSE)</f>
        <v>1</v>
      </c>
      <c r="P14" s="332">
        <f>VLOOKUP(E.Datos!L47,F.EE.!$K$32:$P$36,6,FALSE)</f>
        <v>1</v>
      </c>
      <c r="Q14" s="16">
        <f t="shared" si="3"/>
        <v>0.28000000000000003</v>
      </c>
      <c r="R14" s="14">
        <v>0.45</v>
      </c>
      <c r="S14" s="332">
        <v>1</v>
      </c>
      <c r="T14" s="16">
        <f t="shared" si="4"/>
        <v>0.45</v>
      </c>
      <c r="U14" s="14">
        <v>0.14000000000000001</v>
      </c>
      <c r="V14" s="332">
        <f>VLOOKUP(E.Datos!R47,F.EE.!$S$22:$V$33,4,FALSE)</f>
        <v>1</v>
      </c>
      <c r="W14" s="16">
        <f t="shared" si="5"/>
        <v>0.14000000000000001</v>
      </c>
      <c r="X14" s="14">
        <v>0.81</v>
      </c>
      <c r="Y14" s="332">
        <f>VLOOKUP(E.Datos!W47,F.EE.!$Y$22:$AB$29,4,FALSE)</f>
        <v>1</v>
      </c>
      <c r="Z14" s="16">
        <f t="shared" si="6"/>
        <v>0.81</v>
      </c>
      <c r="AA14" s="286">
        <v>0.4</v>
      </c>
      <c r="AB14" s="332">
        <f>VLOOKUP(E.Datos!W47,F.EE.!$Y$22:$AB$29,4,FALSE)</f>
        <v>1</v>
      </c>
      <c r="AC14" s="343">
        <f t="shared" si="7"/>
        <v>0.4</v>
      </c>
      <c r="AD14"/>
      <c r="AE14" s="14">
        <v>0.01</v>
      </c>
      <c r="AF14" s="15">
        <v>0.3</v>
      </c>
      <c r="AG14" s="16">
        <v>0.01</v>
      </c>
      <c r="AH14" s="14">
        <v>0</v>
      </c>
      <c r="AI14" s="15">
        <v>3.0000000000000001E-3</v>
      </c>
      <c r="AJ14" s="16">
        <v>1E-4</v>
      </c>
    </row>
    <row r="15" spans="1:36" s="11" customFormat="1" x14ac:dyDescent="0.25">
      <c r="A15" s="13" t="s">
        <v>71</v>
      </c>
      <c r="B15" s="12" t="s">
        <v>3</v>
      </c>
      <c r="C15" s="15" t="s">
        <v>80</v>
      </c>
      <c r="D15" s="14">
        <v>0.25</v>
      </c>
      <c r="E15" s="15">
        <v>1</v>
      </c>
      <c r="F15" s="334">
        <f t="shared" si="0"/>
        <v>0.25</v>
      </c>
      <c r="G15" s="14">
        <v>0.53</v>
      </c>
      <c r="H15" s="15">
        <v>1</v>
      </c>
      <c r="I15" s="16">
        <f t="shared" si="1"/>
        <v>0.53</v>
      </c>
      <c r="J15" s="14">
        <v>0.27</v>
      </c>
      <c r="K15" s="332">
        <v>1</v>
      </c>
      <c r="L15" s="332">
        <v>1</v>
      </c>
      <c r="M15" s="334">
        <f t="shared" si="2"/>
        <v>0.27</v>
      </c>
      <c r="N15" s="14">
        <v>0.28000000000000003</v>
      </c>
      <c r="O15" s="332">
        <f>VLOOKUP(E.Datos!J49,F.EE.!$K$22:$P$29,6,FALSE)</f>
        <v>1</v>
      </c>
      <c r="P15" s="332">
        <f>VLOOKUP(E.Datos!L49,F.EE.!$K$32:$P$36,6,FALSE)</f>
        <v>1</v>
      </c>
      <c r="Q15" s="16">
        <f t="shared" si="3"/>
        <v>0.28000000000000003</v>
      </c>
      <c r="R15" s="14">
        <v>0.45</v>
      </c>
      <c r="S15" s="332">
        <v>1</v>
      </c>
      <c r="T15" s="16">
        <f t="shared" si="4"/>
        <v>0.45</v>
      </c>
      <c r="U15" s="14">
        <v>0.14000000000000001</v>
      </c>
      <c r="V15" s="332">
        <f>VLOOKUP(E.Datos!R49,F.EE.!$S$22:$V$33,4,FALSE)</f>
        <v>1</v>
      </c>
      <c r="W15" s="16">
        <f t="shared" si="5"/>
        <v>0.14000000000000001</v>
      </c>
      <c r="X15" s="14">
        <v>0.81</v>
      </c>
      <c r="Y15" s="332">
        <f>VLOOKUP(E.Datos!W49,F.EE.!$Y$22:$AB$29,4,FALSE)</f>
        <v>1</v>
      </c>
      <c r="Z15" s="16">
        <f t="shared" si="6"/>
        <v>0.81</v>
      </c>
      <c r="AA15" s="286">
        <v>0.4</v>
      </c>
      <c r="AB15" s="332">
        <f>VLOOKUP(E.Datos!W49,F.EE.!$Y$22:$AB$29,4,FALSE)</f>
        <v>1</v>
      </c>
      <c r="AC15" s="343">
        <f t="shared" si="7"/>
        <v>0.4</v>
      </c>
      <c r="AD15"/>
      <c r="AE15" s="14">
        <v>0.01</v>
      </c>
      <c r="AF15" s="15">
        <v>0.3</v>
      </c>
      <c r="AG15" s="16">
        <v>0.01</v>
      </c>
      <c r="AH15" s="14">
        <v>0</v>
      </c>
      <c r="AI15" s="15">
        <v>3.0000000000000001E-3</v>
      </c>
      <c r="AJ15" s="16">
        <v>1E-4</v>
      </c>
    </row>
    <row r="16" spans="1:36" s="11" customFormat="1" x14ac:dyDescent="0.25">
      <c r="A16" s="25" t="s">
        <v>71</v>
      </c>
      <c r="B16" s="26" t="s">
        <v>15</v>
      </c>
      <c r="C16" s="18" t="s">
        <v>80</v>
      </c>
      <c r="D16" s="17">
        <v>0.25</v>
      </c>
      <c r="E16" s="18">
        <v>1</v>
      </c>
      <c r="F16" s="335">
        <f t="shared" si="0"/>
        <v>0.25</v>
      </c>
      <c r="G16" s="17">
        <v>0.53</v>
      </c>
      <c r="H16" s="18">
        <v>1</v>
      </c>
      <c r="I16" s="19">
        <f t="shared" si="1"/>
        <v>0.53</v>
      </c>
      <c r="J16" s="17">
        <v>0.27</v>
      </c>
      <c r="K16" s="340">
        <v>1</v>
      </c>
      <c r="L16" s="340">
        <v>1</v>
      </c>
      <c r="M16" s="335">
        <f t="shared" si="2"/>
        <v>0.27</v>
      </c>
      <c r="N16" s="17">
        <v>0.28000000000000003</v>
      </c>
      <c r="O16" s="340">
        <f>VLOOKUP(E.Datos!J51,F.EE.!$K$22:$P$29,6,FALSE)</f>
        <v>1</v>
      </c>
      <c r="P16" s="340">
        <f>VLOOKUP(E.Datos!L51,F.EE.!$K$32:$P$36,6,FALSE)</f>
        <v>1</v>
      </c>
      <c r="Q16" s="19">
        <f t="shared" si="3"/>
        <v>0.28000000000000003</v>
      </c>
      <c r="R16" s="17">
        <v>0.45</v>
      </c>
      <c r="S16" s="340">
        <v>1</v>
      </c>
      <c r="T16" s="19">
        <f t="shared" si="4"/>
        <v>0.45</v>
      </c>
      <c r="U16" s="17">
        <v>0.14000000000000001</v>
      </c>
      <c r="V16" s="340">
        <f>VLOOKUP(E.Datos!R51,F.EE.!$S$22:$V$33,4,FALSE)</f>
        <v>1</v>
      </c>
      <c r="W16" s="19">
        <f t="shared" si="5"/>
        <v>0.14000000000000001</v>
      </c>
      <c r="X16" s="17">
        <v>0.81</v>
      </c>
      <c r="Y16" s="340">
        <f>VLOOKUP(E.Datos!W51,F.EE.!$Y$22:$AB$29,4,FALSE)</f>
        <v>1</v>
      </c>
      <c r="Z16" s="19">
        <f t="shared" si="6"/>
        <v>0.81</v>
      </c>
      <c r="AA16" s="287">
        <v>0.4</v>
      </c>
      <c r="AB16" s="340">
        <f>VLOOKUP(E.Datos!W51,F.EE.!$Y$22:$AB$29,4,FALSE)</f>
        <v>1</v>
      </c>
      <c r="AC16" s="344">
        <f t="shared" si="7"/>
        <v>0.4</v>
      </c>
      <c r="AD16"/>
      <c r="AE16" s="17">
        <v>0.01</v>
      </c>
      <c r="AF16" s="18">
        <v>0.3</v>
      </c>
      <c r="AG16" s="19">
        <v>0.01</v>
      </c>
      <c r="AH16" s="17">
        <v>0</v>
      </c>
      <c r="AI16" s="18">
        <v>3.0000000000000001E-3</v>
      </c>
      <c r="AJ16" s="19">
        <v>1E-4</v>
      </c>
    </row>
    <row r="18" spans="5:28" ht="15.75" thickBot="1" x14ac:dyDescent="0.3"/>
    <row r="19" spans="5:28" ht="16.5" thickBot="1" x14ac:dyDescent="0.3">
      <c r="J19" s="341" t="s">
        <v>329</v>
      </c>
      <c r="P19" s="342" t="s">
        <v>0</v>
      </c>
      <c r="R19" s="341" t="s">
        <v>329</v>
      </c>
      <c r="V19" s="342" t="s">
        <v>330</v>
      </c>
      <c r="X19" s="341" t="s">
        <v>329</v>
      </c>
      <c r="AB19" s="342" t="s">
        <v>331</v>
      </c>
    </row>
    <row r="21" spans="5:28" x14ac:dyDescent="0.25">
      <c r="J21" s="310" t="s">
        <v>345</v>
      </c>
      <c r="K21" s="311"/>
      <c r="L21" s="312"/>
      <c r="M21" s="312"/>
      <c r="N21" s="312"/>
      <c r="O21" s="320" t="s">
        <v>315</v>
      </c>
      <c r="P21" s="319" t="s">
        <v>323</v>
      </c>
      <c r="R21" s="322" t="s">
        <v>343</v>
      </c>
      <c r="S21" s="323"/>
      <c r="T21" s="323"/>
      <c r="U21" s="324" t="s">
        <v>315</v>
      </c>
      <c r="V21" s="325" t="s">
        <v>323</v>
      </c>
      <c r="X21" s="327" t="s">
        <v>344</v>
      </c>
      <c r="Y21" s="328"/>
      <c r="Z21" s="328"/>
      <c r="AA21" s="330" t="s">
        <v>315</v>
      </c>
      <c r="AB21" s="329" t="s">
        <v>323</v>
      </c>
    </row>
    <row r="22" spans="5:28" x14ac:dyDescent="0.25">
      <c r="J22" s="313">
        <v>0</v>
      </c>
      <c r="K22" s="9" t="s">
        <v>332</v>
      </c>
      <c r="O22" s="314">
        <v>0</v>
      </c>
      <c r="P22" s="326">
        <f>1-O22</f>
        <v>1</v>
      </c>
      <c r="R22" s="24">
        <v>0</v>
      </c>
      <c r="S22" t="s">
        <v>262</v>
      </c>
      <c r="U22" s="326">
        <v>0</v>
      </c>
      <c r="V22" s="326">
        <f t="shared" ref="V22:V33" si="8">1-U22</f>
        <v>1</v>
      </c>
      <c r="X22" s="313">
        <v>0</v>
      </c>
      <c r="Y22" s="9" t="s">
        <v>28</v>
      </c>
      <c r="AA22" s="314">
        <v>0</v>
      </c>
      <c r="AB22" s="326">
        <f>1-AA22</f>
        <v>1</v>
      </c>
    </row>
    <row r="23" spans="5:28" x14ac:dyDescent="0.25">
      <c r="J23" s="313" t="s">
        <v>316</v>
      </c>
      <c r="K23" s="9" t="s">
        <v>33</v>
      </c>
      <c r="O23" s="314">
        <v>0.2</v>
      </c>
      <c r="P23" s="326">
        <f t="shared" ref="P23:P29" si="9">1-O23</f>
        <v>0.8</v>
      </c>
      <c r="R23" s="313">
        <v>0</v>
      </c>
      <c r="S23" s="9" t="s">
        <v>27</v>
      </c>
      <c r="U23" s="314">
        <v>0</v>
      </c>
      <c r="V23" s="326">
        <f t="shared" si="8"/>
        <v>1</v>
      </c>
      <c r="X23" s="313" t="s">
        <v>316</v>
      </c>
      <c r="Y23" s="9" t="s">
        <v>21</v>
      </c>
      <c r="AA23" s="314">
        <v>0.7</v>
      </c>
      <c r="AB23" s="326">
        <f t="shared" ref="AB23:AB29" si="10">1-AA23</f>
        <v>0.30000000000000004</v>
      </c>
    </row>
    <row r="24" spans="5:28" x14ac:dyDescent="0.25">
      <c r="J24" s="313" t="s">
        <v>317</v>
      </c>
      <c r="K24" s="9" t="s">
        <v>34</v>
      </c>
      <c r="O24" s="314">
        <v>0.65</v>
      </c>
      <c r="P24" s="326">
        <f t="shared" si="9"/>
        <v>0.35</v>
      </c>
      <c r="R24" s="313" t="s">
        <v>316</v>
      </c>
      <c r="S24" s="9" t="s">
        <v>17</v>
      </c>
      <c r="U24" s="314">
        <v>0.4</v>
      </c>
      <c r="V24" s="326">
        <f t="shared" si="8"/>
        <v>0.6</v>
      </c>
      <c r="X24" s="313" t="s">
        <v>317</v>
      </c>
      <c r="Y24" s="9" t="s">
        <v>23</v>
      </c>
      <c r="AA24" s="314">
        <v>0.8</v>
      </c>
      <c r="AB24" s="326">
        <f t="shared" si="10"/>
        <v>0.19999999999999996</v>
      </c>
    </row>
    <row r="25" spans="5:28" x14ac:dyDescent="0.25">
      <c r="J25" s="313" t="s">
        <v>318</v>
      </c>
      <c r="K25" s="9" t="s">
        <v>35</v>
      </c>
      <c r="O25" s="314">
        <v>0.6</v>
      </c>
      <c r="P25" s="326">
        <f t="shared" si="9"/>
        <v>0.4</v>
      </c>
      <c r="R25" s="313" t="s">
        <v>317</v>
      </c>
      <c r="S25" s="9" t="s">
        <v>16</v>
      </c>
      <c r="U25" s="314">
        <v>0.8</v>
      </c>
      <c r="V25" s="326">
        <f t="shared" si="8"/>
        <v>0.19999999999999996</v>
      </c>
      <c r="X25" s="313" t="s">
        <v>318</v>
      </c>
      <c r="Y25" s="9" t="s">
        <v>25</v>
      </c>
      <c r="AA25" s="314">
        <v>0.9</v>
      </c>
      <c r="AB25" s="326">
        <f t="shared" si="10"/>
        <v>9.9999999999999978E-2</v>
      </c>
    </row>
    <row r="26" spans="5:28" x14ac:dyDescent="0.25">
      <c r="J26" s="313" t="s">
        <v>319</v>
      </c>
      <c r="K26" s="9" t="s">
        <v>36</v>
      </c>
      <c r="O26" s="314">
        <v>0.6</v>
      </c>
      <c r="P26" s="326">
        <f t="shared" si="9"/>
        <v>0.4</v>
      </c>
      <c r="R26" s="313" t="s">
        <v>318</v>
      </c>
      <c r="S26" s="9" t="s">
        <v>60</v>
      </c>
      <c r="U26" s="314">
        <v>0.6</v>
      </c>
      <c r="V26" s="326">
        <f t="shared" si="8"/>
        <v>0.4</v>
      </c>
      <c r="X26" s="313" t="s">
        <v>319</v>
      </c>
      <c r="Y26" s="9" t="s">
        <v>24</v>
      </c>
      <c r="AA26" s="314">
        <v>0.32500000000000001</v>
      </c>
      <c r="AB26" s="326">
        <f t="shared" si="10"/>
        <v>0.67500000000000004</v>
      </c>
    </row>
    <row r="27" spans="5:28" x14ac:dyDescent="0.25">
      <c r="J27" s="313" t="s">
        <v>320</v>
      </c>
      <c r="K27" s="9" t="s">
        <v>37</v>
      </c>
      <c r="O27" s="314">
        <v>0.65</v>
      </c>
      <c r="P27" s="326">
        <f t="shared" si="9"/>
        <v>0.35</v>
      </c>
      <c r="R27" s="313" t="s">
        <v>319</v>
      </c>
      <c r="S27" s="9" t="s">
        <v>18</v>
      </c>
      <c r="U27" s="314">
        <v>1</v>
      </c>
      <c r="V27" s="326">
        <f t="shared" si="8"/>
        <v>0</v>
      </c>
      <c r="X27" s="313" t="s">
        <v>320</v>
      </c>
      <c r="Y27" s="9" t="s">
        <v>26</v>
      </c>
      <c r="AA27" s="314">
        <v>0.45</v>
      </c>
      <c r="AB27" s="326">
        <f t="shared" si="10"/>
        <v>0.55000000000000004</v>
      </c>
    </row>
    <row r="28" spans="5:28" x14ac:dyDescent="0.25">
      <c r="J28" s="313" t="s">
        <v>321</v>
      </c>
      <c r="K28" s="9" t="s">
        <v>38</v>
      </c>
      <c r="O28" s="314">
        <v>0.4</v>
      </c>
      <c r="P28" s="326">
        <f t="shared" si="9"/>
        <v>0.6</v>
      </c>
      <c r="R28" s="313" t="s">
        <v>320</v>
      </c>
      <c r="S28" s="9" t="s">
        <v>19</v>
      </c>
      <c r="U28" s="314">
        <v>0.5</v>
      </c>
      <c r="V28" s="326">
        <f t="shared" si="8"/>
        <v>0.5</v>
      </c>
      <c r="X28" s="313" t="s">
        <v>321</v>
      </c>
      <c r="Y28" s="9" t="s">
        <v>22</v>
      </c>
      <c r="AA28" s="314">
        <v>0.3</v>
      </c>
      <c r="AB28" s="326">
        <f t="shared" si="10"/>
        <v>0.7</v>
      </c>
    </row>
    <row r="29" spans="5:28" x14ac:dyDescent="0.25">
      <c r="J29" s="313" t="s">
        <v>322</v>
      </c>
      <c r="K29" s="9" t="s">
        <v>39</v>
      </c>
      <c r="O29" s="314">
        <v>0.7</v>
      </c>
      <c r="P29" s="326">
        <f t="shared" si="9"/>
        <v>0.30000000000000004</v>
      </c>
      <c r="R29" s="313" t="s">
        <v>321</v>
      </c>
      <c r="S29" s="9" t="s">
        <v>20</v>
      </c>
      <c r="U29" s="314">
        <v>0.6</v>
      </c>
      <c r="V29" s="326">
        <f t="shared" si="8"/>
        <v>0.4</v>
      </c>
      <c r="X29" s="313" t="s">
        <v>322</v>
      </c>
      <c r="Y29" s="9" t="s">
        <v>53</v>
      </c>
      <c r="AA29" s="314">
        <v>0.5</v>
      </c>
      <c r="AB29" s="326">
        <f t="shared" si="10"/>
        <v>0.5</v>
      </c>
    </row>
    <row r="30" spans="5:28" x14ac:dyDescent="0.25">
      <c r="E30" s="24"/>
      <c r="R30" s="313" t="s">
        <v>322</v>
      </c>
      <c r="S30" s="9" t="s">
        <v>29</v>
      </c>
      <c r="U30" s="314">
        <v>0.45</v>
      </c>
      <c r="V30" s="326">
        <f t="shared" si="8"/>
        <v>0.55000000000000004</v>
      </c>
    </row>
    <row r="31" spans="5:28" x14ac:dyDescent="0.25">
      <c r="J31" s="316" t="s">
        <v>346</v>
      </c>
      <c r="K31" s="317"/>
      <c r="L31" s="318"/>
      <c r="M31" s="318"/>
      <c r="N31" s="318"/>
      <c r="O31" s="333" t="s">
        <v>315</v>
      </c>
      <c r="P31" s="321" t="s">
        <v>323</v>
      </c>
      <c r="R31" s="313" t="s">
        <v>324</v>
      </c>
      <c r="S31" s="9" t="s">
        <v>40</v>
      </c>
      <c r="U31" s="314">
        <v>0.45</v>
      </c>
      <c r="V31" s="326">
        <f t="shared" si="8"/>
        <v>0.55000000000000004</v>
      </c>
    </row>
    <row r="32" spans="5:28" x14ac:dyDescent="0.25">
      <c r="J32" s="313">
        <v>0</v>
      </c>
      <c r="K32" s="9" t="s">
        <v>48</v>
      </c>
      <c r="O32" s="314">
        <v>0</v>
      </c>
      <c r="P32" s="326">
        <f>1-O32</f>
        <v>1</v>
      </c>
      <c r="R32" s="313" t="s">
        <v>325</v>
      </c>
      <c r="S32" s="9" t="s">
        <v>30</v>
      </c>
      <c r="U32" s="314">
        <v>0.25</v>
      </c>
      <c r="V32" s="326">
        <f t="shared" si="8"/>
        <v>0.75</v>
      </c>
    </row>
    <row r="33" spans="5:22" x14ac:dyDescent="0.25">
      <c r="J33" s="313" t="s">
        <v>316</v>
      </c>
      <c r="K33" s="9" t="s">
        <v>49</v>
      </c>
      <c r="O33" s="313">
        <v>0.25</v>
      </c>
      <c r="P33" s="326">
        <f t="shared" ref="P33:P36" si="11">1-O33</f>
        <v>0.75</v>
      </c>
      <c r="R33" s="313" t="s">
        <v>326</v>
      </c>
      <c r="S33" s="9" t="s">
        <v>31</v>
      </c>
      <c r="U33" s="314">
        <v>0.8</v>
      </c>
      <c r="V33" s="326">
        <f t="shared" si="8"/>
        <v>0.19999999999999996</v>
      </c>
    </row>
    <row r="34" spans="5:22" x14ac:dyDescent="0.25">
      <c r="J34" s="313" t="s">
        <v>317</v>
      </c>
      <c r="K34" s="9" t="s">
        <v>50</v>
      </c>
      <c r="O34" s="314">
        <v>0.4</v>
      </c>
      <c r="P34" s="326">
        <f t="shared" si="11"/>
        <v>0.6</v>
      </c>
    </row>
    <row r="35" spans="5:22" x14ac:dyDescent="0.25">
      <c r="J35" s="313" t="s">
        <v>318</v>
      </c>
      <c r="K35" s="9" t="s">
        <v>41</v>
      </c>
      <c r="O35" s="314">
        <v>0.5</v>
      </c>
      <c r="P35" s="326">
        <f t="shared" si="11"/>
        <v>0.5</v>
      </c>
    </row>
    <row r="36" spans="5:22" x14ac:dyDescent="0.25">
      <c r="J36" s="313" t="s">
        <v>319</v>
      </c>
      <c r="K36" s="9" t="s">
        <v>32</v>
      </c>
      <c r="O36" s="313">
        <v>0.65</v>
      </c>
      <c r="P36" s="326">
        <f t="shared" si="11"/>
        <v>0.35</v>
      </c>
    </row>
    <row r="37" spans="5:22" x14ac:dyDescent="0.25">
      <c r="E37" s="315"/>
    </row>
  </sheetData>
  <sheetProtection algorithmName="SHA-512" hashValue="JuDSDRJ0L89iNGXxwqVRf7UVIYpUDjlunWGJmcHlQ/7FG216tXlmhdlTbVH8SkeeZ/C+cdZ4jzarwoHVlKFcBw==" saltValue="8sa9iCDGMKGCe2AO7lAdbA==" spinCount="100000" sheet="1" objects="1" scenarios="1"/>
  <mergeCells count="13">
    <mergeCell ref="AE1:AG1"/>
    <mergeCell ref="AH1:AJ1"/>
    <mergeCell ref="G1:I1"/>
    <mergeCell ref="J1:M1"/>
    <mergeCell ref="N1:Q1"/>
    <mergeCell ref="R1:T1"/>
    <mergeCell ref="U1:W1"/>
    <mergeCell ref="C1:C2"/>
    <mergeCell ref="B1:B2"/>
    <mergeCell ref="A1:A2"/>
    <mergeCell ref="X1:Z1"/>
    <mergeCell ref="AA1:AC1"/>
    <mergeCell ref="D1:F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AJ22"/>
  <sheetViews>
    <sheetView workbookViewId="0">
      <pane xSplit="2" topLeftCell="C1" activePane="topRight" state="frozen"/>
      <selection activeCell="G25" sqref="G25"/>
      <selection pane="topRight" activeCell="G25" sqref="G25"/>
    </sheetView>
  </sheetViews>
  <sheetFormatPr baseColWidth="10" defaultRowHeight="15" x14ac:dyDescent="0.25"/>
  <cols>
    <col min="1" max="1" width="7" bestFit="1" customWidth="1"/>
    <col min="2" max="2" width="30.42578125" bestFit="1" customWidth="1"/>
    <col min="3" max="3" width="10.42578125" bestFit="1" customWidth="1"/>
    <col min="4" max="4" width="12.5703125" bestFit="1" customWidth="1"/>
    <col min="5" max="5" width="8" bestFit="1" customWidth="1"/>
    <col min="6" max="6" width="7.85546875" bestFit="1" customWidth="1"/>
    <col min="7" max="7" width="8.42578125" bestFit="1" customWidth="1"/>
    <col min="8" max="8" width="13" bestFit="1" customWidth="1"/>
    <col min="9" max="9" width="13.42578125" bestFit="1" customWidth="1"/>
    <col min="10" max="10" width="9.140625" bestFit="1" customWidth="1"/>
    <col min="11" max="11" width="9.140625" customWidth="1"/>
    <col min="12" max="12" width="24.5703125" bestFit="1" customWidth="1"/>
    <col min="13" max="13" width="25.42578125" bestFit="1" customWidth="1"/>
    <col min="14" max="14" width="23.5703125" bestFit="1" customWidth="1"/>
    <col min="15" max="15" width="21.85546875" bestFit="1" customWidth="1"/>
    <col min="16" max="16" width="6.42578125" bestFit="1" customWidth="1"/>
    <col min="17" max="17" width="21.5703125" bestFit="1" customWidth="1"/>
    <col min="18" max="18" width="25.42578125" bestFit="1" customWidth="1"/>
    <col min="19" max="19" width="26.42578125" bestFit="1" customWidth="1"/>
    <col min="20" max="20" width="20.5703125" bestFit="1" customWidth="1"/>
    <col min="21" max="21" width="24.5703125" bestFit="1" customWidth="1"/>
    <col min="22" max="22" width="25.42578125" bestFit="1" customWidth="1"/>
    <col min="23" max="23" width="22.5703125" bestFit="1" customWidth="1"/>
    <col min="24" max="24" width="6.42578125" bestFit="1" customWidth="1"/>
    <col min="25" max="25" width="18.5703125" bestFit="1" customWidth="1"/>
    <col min="26" max="26" width="19.42578125" bestFit="1" customWidth="1"/>
    <col min="27" max="27" width="17.5703125" bestFit="1" customWidth="1"/>
    <col min="28" max="28" width="15.85546875" customWidth="1"/>
    <col min="29" max="29" width="6.42578125" bestFit="1" customWidth="1"/>
    <col min="30" max="30" width="22.5703125" bestFit="1" customWidth="1"/>
    <col min="31" max="31" width="20.5703125" bestFit="1" customWidth="1"/>
    <col min="32" max="32" width="24.42578125" customWidth="1"/>
    <col min="33" max="33" width="21.5703125" bestFit="1" customWidth="1"/>
    <col min="34" max="34" width="18.5703125" customWidth="1"/>
    <col min="35" max="35" width="3.140625" customWidth="1"/>
    <col min="36" max="36" width="18" customWidth="1"/>
  </cols>
  <sheetData>
    <row r="1" spans="1:33" ht="15.75" customHeight="1" x14ac:dyDescent="0.25">
      <c r="A1" s="502" t="s">
        <v>101</v>
      </c>
      <c r="B1" s="500" t="s">
        <v>64</v>
      </c>
      <c r="C1" s="498" t="s">
        <v>78</v>
      </c>
      <c r="D1" s="520" t="s">
        <v>95</v>
      </c>
      <c r="E1" s="506" t="s">
        <v>264</v>
      </c>
      <c r="F1" s="507"/>
      <c r="G1" s="508"/>
      <c r="H1" s="506" t="s">
        <v>263</v>
      </c>
      <c r="I1" s="507"/>
      <c r="J1" s="513" t="s">
        <v>265</v>
      </c>
      <c r="K1" s="254" t="s">
        <v>276</v>
      </c>
      <c r="L1" s="490" t="s">
        <v>120</v>
      </c>
      <c r="M1" s="491"/>
      <c r="N1" s="491"/>
      <c r="O1" s="491"/>
      <c r="P1" s="258"/>
      <c r="Q1" s="490" t="s">
        <v>278</v>
      </c>
      <c r="R1" s="491"/>
      <c r="S1" s="491"/>
      <c r="T1" s="491"/>
      <c r="U1" s="491"/>
      <c r="V1" s="491"/>
      <c r="W1" s="491"/>
      <c r="X1" s="491"/>
      <c r="Y1" s="490" t="s">
        <v>266</v>
      </c>
      <c r="Z1" s="491"/>
      <c r="AA1" s="491"/>
      <c r="AB1" s="491"/>
      <c r="AC1" s="493"/>
      <c r="AD1" s="511" t="s">
        <v>267</v>
      </c>
      <c r="AE1" s="512"/>
      <c r="AF1" s="488" t="s">
        <v>268</v>
      </c>
      <c r="AG1" s="492"/>
    </row>
    <row r="2" spans="1:33" ht="15" customHeight="1" x14ac:dyDescent="0.25">
      <c r="A2" s="517"/>
      <c r="B2" s="518"/>
      <c r="C2" s="519"/>
      <c r="D2" s="521"/>
      <c r="E2" s="515" t="s">
        <v>68</v>
      </c>
      <c r="F2" s="494" t="s">
        <v>66</v>
      </c>
      <c r="G2" s="522" t="s">
        <v>67</v>
      </c>
      <c r="H2" s="515" t="s">
        <v>106</v>
      </c>
      <c r="I2" s="494" t="s">
        <v>107</v>
      </c>
      <c r="J2" s="514"/>
      <c r="K2" s="214" t="s">
        <v>56</v>
      </c>
      <c r="L2" s="38" t="s">
        <v>124</v>
      </c>
      <c r="M2" s="38" t="s">
        <v>131</v>
      </c>
      <c r="N2" s="38" t="s">
        <v>119</v>
      </c>
      <c r="O2" s="38" t="s">
        <v>202</v>
      </c>
      <c r="P2" s="509" t="s">
        <v>2</v>
      </c>
      <c r="Q2" s="37" t="s">
        <v>277</v>
      </c>
      <c r="R2" s="38" t="s">
        <v>280</v>
      </c>
      <c r="S2" s="38" t="s">
        <v>281</v>
      </c>
      <c r="T2" s="37" t="s">
        <v>279</v>
      </c>
      <c r="U2" s="38" t="s">
        <v>282</v>
      </c>
      <c r="V2" s="38" t="s">
        <v>283</v>
      </c>
      <c r="W2" s="38" t="s">
        <v>284</v>
      </c>
      <c r="X2" s="509" t="s">
        <v>2</v>
      </c>
      <c r="Y2" s="37" t="s">
        <v>210</v>
      </c>
      <c r="Z2" s="38" t="s">
        <v>212</v>
      </c>
      <c r="AA2" s="38" t="s">
        <v>213</v>
      </c>
      <c r="AB2" s="38" t="s">
        <v>214</v>
      </c>
      <c r="AC2" s="509" t="s">
        <v>2</v>
      </c>
      <c r="AD2" s="38" t="s">
        <v>156</v>
      </c>
      <c r="AE2" s="38" t="s">
        <v>269</v>
      </c>
      <c r="AF2" s="37" t="s">
        <v>157</v>
      </c>
      <c r="AG2" s="39" t="s">
        <v>229</v>
      </c>
    </row>
    <row r="3" spans="1:33" ht="15" customHeight="1" x14ac:dyDescent="0.25">
      <c r="A3" s="503"/>
      <c r="B3" s="501"/>
      <c r="C3" s="499"/>
      <c r="D3" s="35" t="s">
        <v>105</v>
      </c>
      <c r="E3" s="516"/>
      <c r="F3" s="495"/>
      <c r="G3" s="523"/>
      <c r="H3" s="516"/>
      <c r="I3" s="495"/>
      <c r="J3" s="183" t="s">
        <v>116</v>
      </c>
      <c r="K3" s="40" t="s">
        <v>58</v>
      </c>
      <c r="L3" s="131"/>
      <c r="M3" s="131"/>
      <c r="N3" s="131"/>
      <c r="O3" s="131"/>
      <c r="P3" s="510"/>
      <c r="Q3" s="35"/>
      <c r="R3" s="170"/>
      <c r="S3" s="170"/>
      <c r="T3" s="35"/>
      <c r="U3" s="170"/>
      <c r="V3" s="171"/>
      <c r="W3" s="125"/>
      <c r="X3" s="510"/>
      <c r="Y3" s="35"/>
      <c r="Z3" s="171"/>
      <c r="AA3" s="171"/>
      <c r="AB3" s="171"/>
      <c r="AC3" s="510"/>
      <c r="AD3" s="125"/>
      <c r="AE3" s="125"/>
      <c r="AF3" s="35"/>
      <c r="AG3" s="4"/>
    </row>
    <row r="4" spans="1:33" x14ac:dyDescent="0.25">
      <c r="A4" s="184" t="s">
        <v>71</v>
      </c>
      <c r="B4" s="185" t="s">
        <v>13</v>
      </c>
      <c r="C4" s="186" t="s">
        <v>79</v>
      </c>
      <c r="D4" s="187">
        <v>0.73623188405797102</v>
      </c>
      <c r="E4" s="267">
        <v>0</v>
      </c>
      <c r="F4" s="260">
        <v>0</v>
      </c>
      <c r="G4" s="192">
        <f>1-E4-F4</f>
        <v>1</v>
      </c>
      <c r="H4" s="267">
        <v>0</v>
      </c>
      <c r="I4" s="192">
        <f>1-H4</f>
        <v>1</v>
      </c>
      <c r="J4" s="267">
        <v>0</v>
      </c>
      <c r="K4" s="250" t="str">
        <f>E.Datos!N25</f>
        <v>NO</v>
      </c>
      <c r="L4" s="260">
        <v>0</v>
      </c>
      <c r="M4" s="260">
        <v>0</v>
      </c>
      <c r="N4" s="260">
        <v>0</v>
      </c>
      <c r="O4" s="261">
        <v>0</v>
      </c>
      <c r="P4" s="259">
        <f>SUM(L4:O4)</f>
        <v>0</v>
      </c>
      <c r="Q4" s="250">
        <f>IF(E.Datos!P25="A almacenamiento",1,0)</f>
        <v>1</v>
      </c>
      <c r="R4" s="267">
        <f>IF(K4="Sí",0.1*Q4,0)</f>
        <v>0</v>
      </c>
      <c r="S4" s="261">
        <f>IF(K4="SÍ",0.9*Q4,Q4)</f>
        <v>1</v>
      </c>
      <c r="T4" s="250">
        <f>IF(E.Datos!P25="Al campo o terreno agrícola",1,0)</f>
        <v>0</v>
      </c>
      <c r="U4" s="267">
        <f>IF(K4="Sí",0.1*T4,0)</f>
        <v>0</v>
      </c>
      <c r="V4" s="262">
        <f>IF(K4="SÍ",0.9*T4,T4)</f>
        <v>0</v>
      </c>
      <c r="W4" s="250">
        <f>IF(E.Datos!P25="A otros usos no agrarios",1,0)</f>
        <v>0</v>
      </c>
      <c r="X4" s="256">
        <f>1-SUM(R4:S4)-SUM(U4:V4)-W4</f>
        <v>0</v>
      </c>
      <c r="Y4" s="268">
        <v>0</v>
      </c>
      <c r="Z4" s="262">
        <v>0</v>
      </c>
      <c r="AA4" s="262">
        <v>0</v>
      </c>
      <c r="AB4" s="262">
        <v>0</v>
      </c>
      <c r="AC4" s="7">
        <f>SUM(X4:AB4)</f>
        <v>0</v>
      </c>
      <c r="AD4" s="191">
        <f>IF(E.Datos!T25="Al campo o terreno agrícola",1,0)</f>
        <v>1</v>
      </c>
      <c r="AE4" s="192">
        <f>IF(E.Datos!T25="A otros usos no agrarios",1,0)</f>
        <v>0</v>
      </c>
      <c r="AF4" s="191">
        <f>IF(E.Datos!U25="Al campo o terreno agrícola",1,0)</f>
        <v>1</v>
      </c>
      <c r="AG4" s="192">
        <f>IF(E.Datos!U25="A otros usos no agrarios",1,0)</f>
        <v>0</v>
      </c>
    </row>
    <row r="5" spans="1:33" x14ac:dyDescent="0.25">
      <c r="A5" s="13" t="s">
        <v>71</v>
      </c>
      <c r="B5" s="12" t="s">
        <v>12</v>
      </c>
      <c r="C5" s="16" t="s">
        <v>80</v>
      </c>
      <c r="D5" s="137">
        <v>0.72077185017026102</v>
      </c>
      <c r="E5" s="268">
        <v>0</v>
      </c>
      <c r="F5" s="262">
        <v>0</v>
      </c>
      <c r="G5" s="203">
        <f>1-E5-F5</f>
        <v>1</v>
      </c>
      <c r="H5" s="268">
        <v>0</v>
      </c>
      <c r="I5" s="203">
        <f t="shared" ref="I5:I17" si="0">1-H5</f>
        <v>1</v>
      </c>
      <c r="J5" s="268">
        <v>0</v>
      </c>
      <c r="K5" s="251" t="str">
        <f>E.Datos!N27</f>
        <v>NO</v>
      </c>
      <c r="L5" s="262">
        <v>0</v>
      </c>
      <c r="M5" s="262">
        <v>0</v>
      </c>
      <c r="N5" s="262">
        <v>0</v>
      </c>
      <c r="O5" s="263">
        <v>0</v>
      </c>
      <c r="P5" s="199">
        <f t="shared" ref="P5:P17" si="1">SUM(L5:O5)</f>
        <v>0</v>
      </c>
      <c r="Q5" s="251">
        <f>IF(E.Datos!P27="A almacenamiento",1,0)</f>
        <v>1</v>
      </c>
      <c r="R5" s="268">
        <f t="shared" ref="R5:R17" si="2">IF(K5="Sí",0.1*Q5,0)</f>
        <v>0</v>
      </c>
      <c r="S5" s="263">
        <f>IF(K5="SÍ",0.9*Q5,Q5)</f>
        <v>1</v>
      </c>
      <c r="T5" s="251">
        <f>IF(E.Datos!P27="Al campo o terreno agrícola",1,0)</f>
        <v>0</v>
      </c>
      <c r="U5" s="268">
        <f t="shared" ref="U5:U17" si="3">IF(K5="Sí",0.1*T5,0)</f>
        <v>0</v>
      </c>
      <c r="V5" s="262">
        <f>IF(K5="SÍ",0.9*T5,T5)</f>
        <v>0</v>
      </c>
      <c r="W5" s="251">
        <f>IF(E.Datos!P27="A otros usos no agrarios",1,0)</f>
        <v>0</v>
      </c>
      <c r="X5" s="256">
        <f t="shared" ref="X5:X17" si="4">1-SUM(R5:S5)-SUM(U5:V5)-W5</f>
        <v>0</v>
      </c>
      <c r="Y5" s="268">
        <v>0</v>
      </c>
      <c r="Z5" s="262">
        <v>0</v>
      </c>
      <c r="AA5" s="262">
        <v>0</v>
      </c>
      <c r="AB5" s="262">
        <v>0</v>
      </c>
      <c r="AC5" s="7">
        <f t="shared" ref="AC5:AC17" si="5">SUM(X5:AB5)</f>
        <v>0</v>
      </c>
      <c r="AD5" s="8">
        <f>IF(E.Datos!T27="Al campo o terreno agrícola",1,0)</f>
        <v>1</v>
      </c>
      <c r="AE5" s="203">
        <f>IF(E.Datos!T27="A otros usos no agrarios",1,0)</f>
        <v>0</v>
      </c>
      <c r="AF5" s="8">
        <f>IF(E.Datos!U27="Al campo o terreno agrícola",1,0)</f>
        <v>1</v>
      </c>
      <c r="AG5" s="203">
        <f>IF(E.Datos!U27="A otros usos no agrarios",1,0)</f>
        <v>0</v>
      </c>
    </row>
    <row r="6" spans="1:33" x14ac:dyDescent="0.25">
      <c r="A6" s="13" t="s">
        <v>71</v>
      </c>
      <c r="B6" s="12" t="s">
        <v>11</v>
      </c>
      <c r="C6" s="16" t="s">
        <v>80</v>
      </c>
      <c r="D6" s="137">
        <v>0.72108208955223885</v>
      </c>
      <c r="E6" s="268">
        <v>0</v>
      </c>
      <c r="F6" s="262">
        <v>0</v>
      </c>
      <c r="G6" s="203">
        <f t="shared" ref="G6:G17" si="6">1-E6-F6</f>
        <v>1</v>
      </c>
      <c r="H6" s="268">
        <v>0</v>
      </c>
      <c r="I6" s="203">
        <f t="shared" si="0"/>
        <v>1</v>
      </c>
      <c r="J6" s="268">
        <v>0</v>
      </c>
      <c r="K6" s="251" t="str">
        <f>E.Datos!N29</f>
        <v>NO</v>
      </c>
      <c r="L6" s="262">
        <v>0</v>
      </c>
      <c r="M6" s="262">
        <v>0</v>
      </c>
      <c r="N6" s="262">
        <v>0</v>
      </c>
      <c r="O6" s="263">
        <v>0</v>
      </c>
      <c r="P6" s="199">
        <f t="shared" si="1"/>
        <v>0</v>
      </c>
      <c r="Q6" s="251">
        <f>IF(E.Datos!P29="A almacenamiento",1,0)</f>
        <v>1</v>
      </c>
      <c r="R6" s="268">
        <f t="shared" si="2"/>
        <v>0</v>
      </c>
      <c r="S6" s="263">
        <f t="shared" ref="S6:S17" si="7">IF(K6="SÍ",0.9*Q6,Q6)</f>
        <v>1</v>
      </c>
      <c r="T6" s="251">
        <f>IF(E.Datos!P29="Al campo o terreno agrícola",1,0)</f>
        <v>0</v>
      </c>
      <c r="U6" s="268">
        <f t="shared" si="3"/>
        <v>0</v>
      </c>
      <c r="V6" s="262">
        <f t="shared" ref="V6:V17" si="8">IF(K6="SÍ",0.9*T6,T6)</f>
        <v>0</v>
      </c>
      <c r="W6" s="251">
        <f>IF(E.Datos!P29="A otros usos no agrarios",1,0)</f>
        <v>0</v>
      </c>
      <c r="X6" s="256">
        <f t="shared" si="4"/>
        <v>0</v>
      </c>
      <c r="Y6" s="268">
        <v>0</v>
      </c>
      <c r="Z6" s="262">
        <v>0</v>
      </c>
      <c r="AA6" s="262">
        <v>0</v>
      </c>
      <c r="AB6" s="262">
        <v>0</v>
      </c>
      <c r="AC6" s="7">
        <f t="shared" si="5"/>
        <v>0</v>
      </c>
      <c r="AD6" s="8">
        <f>IF(E.Datos!T29="Al campo o terreno agrícola",1,0)</f>
        <v>1</v>
      </c>
      <c r="AE6" s="203">
        <f>IF(E.Datos!T29="A otros usos no agrarios",1,0)</f>
        <v>0</v>
      </c>
      <c r="AF6" s="8">
        <f>IF(E.Datos!U29="Al campo o terreno agrícola",1,0)</f>
        <v>1</v>
      </c>
      <c r="AG6" s="203">
        <f>IF(E.Datos!U29="A otros usos no agrarios",1,0)</f>
        <v>0</v>
      </c>
    </row>
    <row r="7" spans="1:33" x14ac:dyDescent="0.25">
      <c r="A7" s="13" t="s">
        <v>71</v>
      </c>
      <c r="B7" s="12" t="s">
        <v>10</v>
      </c>
      <c r="C7" s="16" t="s">
        <v>80</v>
      </c>
      <c r="D7" s="137">
        <v>0.72003424657534254</v>
      </c>
      <c r="E7" s="268">
        <v>0</v>
      </c>
      <c r="F7" s="262">
        <v>0</v>
      </c>
      <c r="G7" s="203">
        <f t="shared" si="6"/>
        <v>1</v>
      </c>
      <c r="H7" s="268">
        <v>0</v>
      </c>
      <c r="I7" s="203">
        <f t="shared" si="0"/>
        <v>1</v>
      </c>
      <c r="J7" s="268">
        <v>0</v>
      </c>
      <c r="K7" s="251" t="str">
        <f>E.Datos!N31</f>
        <v>NO</v>
      </c>
      <c r="L7" s="262">
        <v>0</v>
      </c>
      <c r="M7" s="262">
        <v>0</v>
      </c>
      <c r="N7" s="262">
        <v>0</v>
      </c>
      <c r="O7" s="263">
        <v>0</v>
      </c>
      <c r="P7" s="199">
        <f t="shared" si="1"/>
        <v>0</v>
      </c>
      <c r="Q7" s="251">
        <f>IF(E.Datos!P31="A almacenamiento",1,0)</f>
        <v>1</v>
      </c>
      <c r="R7" s="268">
        <f t="shared" si="2"/>
        <v>0</v>
      </c>
      <c r="S7" s="263">
        <f t="shared" si="7"/>
        <v>1</v>
      </c>
      <c r="T7" s="251">
        <f>IF(E.Datos!P31="Al campo o terreno agrícola",1,0)</f>
        <v>0</v>
      </c>
      <c r="U7" s="268">
        <f t="shared" si="3"/>
        <v>0</v>
      </c>
      <c r="V7" s="262">
        <f t="shared" si="8"/>
        <v>0</v>
      </c>
      <c r="W7" s="251">
        <f>IF(E.Datos!P31="A otros usos no agrarios",1,0)</f>
        <v>0</v>
      </c>
      <c r="X7" s="256">
        <f t="shared" si="4"/>
        <v>0</v>
      </c>
      <c r="Y7" s="268">
        <v>0</v>
      </c>
      <c r="Z7" s="262">
        <v>0</v>
      </c>
      <c r="AA7" s="262">
        <v>0</v>
      </c>
      <c r="AB7" s="262">
        <v>0</v>
      </c>
      <c r="AC7" s="7">
        <f t="shared" si="5"/>
        <v>0</v>
      </c>
      <c r="AD7" s="8">
        <f>IF(E.Datos!T31="Al campo o terreno agrícola",1,0)</f>
        <v>1</v>
      </c>
      <c r="AE7" s="203">
        <f>IF(E.Datos!T31="A otros usos no agrarios",1,0)</f>
        <v>0</v>
      </c>
      <c r="AF7" s="8">
        <f>IF(E.Datos!U31="Al campo o terreno agrícola",1,0)</f>
        <v>1</v>
      </c>
      <c r="AG7" s="203">
        <f>IF(E.Datos!U31="A otros usos no agrarios",1,0)</f>
        <v>0</v>
      </c>
    </row>
    <row r="8" spans="1:33" x14ac:dyDescent="0.25">
      <c r="A8" s="13" t="s">
        <v>71</v>
      </c>
      <c r="B8" s="12" t="s">
        <v>9</v>
      </c>
      <c r="C8" s="16" t="s">
        <v>80</v>
      </c>
      <c r="D8" s="137">
        <v>0.70232172470978449</v>
      </c>
      <c r="E8" s="268">
        <v>0</v>
      </c>
      <c r="F8" s="262">
        <v>0</v>
      </c>
      <c r="G8" s="203">
        <f t="shared" si="6"/>
        <v>1</v>
      </c>
      <c r="H8" s="268">
        <v>0</v>
      </c>
      <c r="I8" s="203">
        <f t="shared" si="0"/>
        <v>1</v>
      </c>
      <c r="J8" s="268">
        <v>0</v>
      </c>
      <c r="K8" s="251" t="str">
        <f>E.Datos!N33</f>
        <v>NO</v>
      </c>
      <c r="L8" s="262">
        <v>0</v>
      </c>
      <c r="M8" s="262">
        <v>0</v>
      </c>
      <c r="N8" s="262">
        <v>0</v>
      </c>
      <c r="O8" s="263">
        <v>0</v>
      </c>
      <c r="P8" s="199">
        <f t="shared" si="1"/>
        <v>0</v>
      </c>
      <c r="Q8" s="251">
        <f>IF(E.Datos!P33="A almacenamiento",1,0)</f>
        <v>1</v>
      </c>
      <c r="R8" s="268">
        <f t="shared" si="2"/>
        <v>0</v>
      </c>
      <c r="S8" s="263">
        <f t="shared" si="7"/>
        <v>1</v>
      </c>
      <c r="T8" s="251">
        <f>IF(E.Datos!P33="Al campo o terreno agrícola",1,0)</f>
        <v>0</v>
      </c>
      <c r="U8" s="268">
        <f t="shared" si="3"/>
        <v>0</v>
      </c>
      <c r="V8" s="262">
        <f t="shared" si="8"/>
        <v>0</v>
      </c>
      <c r="W8" s="251">
        <f>IF(E.Datos!P33="A otros usos no agrarios",1,0)</f>
        <v>0</v>
      </c>
      <c r="X8" s="256">
        <f>1-SUM(R8:S8)-SUM(U8:V8)-W8</f>
        <v>0</v>
      </c>
      <c r="Y8" s="268">
        <v>0</v>
      </c>
      <c r="Z8" s="262">
        <v>0</v>
      </c>
      <c r="AA8" s="262">
        <v>0</v>
      </c>
      <c r="AB8" s="262">
        <v>0</v>
      </c>
      <c r="AC8" s="7">
        <f t="shared" si="5"/>
        <v>0</v>
      </c>
      <c r="AD8" s="8">
        <f>IF(E.Datos!T33="Al campo o terreno agrícola",1,0)</f>
        <v>1</v>
      </c>
      <c r="AE8" s="203">
        <f>IF(E.Datos!T33="A otros usos no agrarios",1,0)</f>
        <v>0</v>
      </c>
      <c r="AF8" s="8">
        <f>IF(E.Datos!U33="Al campo o terreno agrícola",1,0)</f>
        <v>1</v>
      </c>
      <c r="AG8" s="203">
        <f>IF(E.Datos!U33="A otros usos no agrarios",1,0)</f>
        <v>0</v>
      </c>
    </row>
    <row r="9" spans="1:33" x14ac:dyDescent="0.25">
      <c r="A9" s="184" t="s">
        <v>71</v>
      </c>
      <c r="B9" s="185" t="s">
        <v>8</v>
      </c>
      <c r="C9" s="186" t="s">
        <v>79</v>
      </c>
      <c r="D9" s="193">
        <v>0.76633785450061653</v>
      </c>
      <c r="E9" s="268">
        <v>0</v>
      </c>
      <c r="F9" s="262">
        <v>0</v>
      </c>
      <c r="G9" s="189">
        <f t="shared" si="6"/>
        <v>1</v>
      </c>
      <c r="H9" s="268">
        <v>0</v>
      </c>
      <c r="I9" s="189">
        <f t="shared" si="0"/>
        <v>1</v>
      </c>
      <c r="J9" s="268">
        <v>0</v>
      </c>
      <c r="K9" s="252" t="str">
        <f>E.Datos!N35</f>
        <v>NO</v>
      </c>
      <c r="L9" s="262">
        <v>0</v>
      </c>
      <c r="M9" s="262">
        <v>0</v>
      </c>
      <c r="N9" s="262">
        <v>0</v>
      </c>
      <c r="O9" s="263">
        <v>0</v>
      </c>
      <c r="P9" s="199">
        <f t="shared" si="1"/>
        <v>0</v>
      </c>
      <c r="Q9" s="252">
        <f>IF(E.Datos!P35="A almacenamiento",1,0)</f>
        <v>1</v>
      </c>
      <c r="R9" s="268">
        <f t="shared" si="2"/>
        <v>0</v>
      </c>
      <c r="S9" s="263">
        <f t="shared" si="7"/>
        <v>1</v>
      </c>
      <c r="T9" s="252">
        <f>IF(E.Datos!P35="Al campo o terreno agrícola",1,0)</f>
        <v>0</v>
      </c>
      <c r="U9" s="268">
        <f t="shared" si="3"/>
        <v>0</v>
      </c>
      <c r="V9" s="262">
        <f t="shared" si="8"/>
        <v>0</v>
      </c>
      <c r="W9" s="252">
        <f>IF(E.Datos!P35="A otros usos no agrarios",1,0)</f>
        <v>0</v>
      </c>
      <c r="X9" s="256">
        <f t="shared" si="4"/>
        <v>0</v>
      </c>
      <c r="Y9" s="268">
        <v>0</v>
      </c>
      <c r="Z9" s="262">
        <v>0</v>
      </c>
      <c r="AA9" s="262">
        <v>0</v>
      </c>
      <c r="AB9" s="262">
        <v>0</v>
      </c>
      <c r="AC9" s="7">
        <f t="shared" si="5"/>
        <v>0</v>
      </c>
      <c r="AD9" s="188">
        <f>IF(E.Datos!T35="Al campo o terreno agrícola",1,0)</f>
        <v>1</v>
      </c>
      <c r="AE9" s="189">
        <f>IF(E.Datos!T35="A otros usos no agrarios",1,0)</f>
        <v>0</v>
      </c>
      <c r="AF9" s="188">
        <f>IF(E.Datos!U35="Al campo o terreno agrícola",1,0)</f>
        <v>1</v>
      </c>
      <c r="AG9" s="189">
        <f>IF(E.Datos!U35="A otros usos no agrarios",1,0)</f>
        <v>0</v>
      </c>
    </row>
    <row r="10" spans="1:33" x14ac:dyDescent="0.25">
      <c r="A10" s="13" t="s">
        <v>71</v>
      </c>
      <c r="B10" s="12" t="s">
        <v>14</v>
      </c>
      <c r="C10" s="16" t="s">
        <v>80</v>
      </c>
      <c r="D10" s="137">
        <v>0.74879999999999991</v>
      </c>
      <c r="E10" s="268">
        <v>0</v>
      </c>
      <c r="F10" s="262">
        <v>0</v>
      </c>
      <c r="G10" s="203">
        <f t="shared" si="6"/>
        <v>1</v>
      </c>
      <c r="H10" s="268">
        <v>0</v>
      </c>
      <c r="I10" s="203">
        <f t="shared" si="0"/>
        <v>1</v>
      </c>
      <c r="J10" s="268">
        <v>0</v>
      </c>
      <c r="K10" s="251" t="str">
        <f>E.Datos!N37</f>
        <v>NO</v>
      </c>
      <c r="L10" s="262">
        <v>0</v>
      </c>
      <c r="M10" s="262">
        <v>0</v>
      </c>
      <c r="N10" s="262">
        <v>0</v>
      </c>
      <c r="O10" s="263">
        <v>0</v>
      </c>
      <c r="P10" s="199">
        <f t="shared" si="1"/>
        <v>0</v>
      </c>
      <c r="Q10" s="251">
        <f>IF(E.Datos!P37="A almacenamiento",1,0)</f>
        <v>1</v>
      </c>
      <c r="R10" s="268">
        <f t="shared" si="2"/>
        <v>0</v>
      </c>
      <c r="S10" s="263">
        <f t="shared" si="7"/>
        <v>1</v>
      </c>
      <c r="T10" s="251">
        <f>IF(E.Datos!P37="Al campo o terreno agrícola",1,0)</f>
        <v>0</v>
      </c>
      <c r="U10" s="268">
        <f t="shared" si="3"/>
        <v>0</v>
      </c>
      <c r="V10" s="262">
        <f t="shared" si="8"/>
        <v>0</v>
      </c>
      <c r="W10" s="251">
        <f>IF(E.Datos!P37="A otros usos no agrarios",1,0)</f>
        <v>0</v>
      </c>
      <c r="X10" s="256">
        <f t="shared" si="4"/>
        <v>0</v>
      </c>
      <c r="Y10" s="268">
        <v>0</v>
      </c>
      <c r="Z10" s="262">
        <v>0</v>
      </c>
      <c r="AA10" s="262">
        <v>0</v>
      </c>
      <c r="AB10" s="262">
        <v>0</v>
      </c>
      <c r="AC10" s="7">
        <f t="shared" si="5"/>
        <v>0</v>
      </c>
      <c r="AD10" s="8">
        <f>IF(E.Datos!T37="Al campo o terreno agrícola",1,0)</f>
        <v>1</v>
      </c>
      <c r="AE10" s="203">
        <f>IF(E.Datos!T37="A otros usos no agrarios",1,0)</f>
        <v>0</v>
      </c>
      <c r="AF10" s="8">
        <f>IF(E.Datos!U37="Al campo o terreno agrícola",1,0)</f>
        <v>1</v>
      </c>
      <c r="AG10" s="203">
        <f>IF(E.Datos!U37="A otros usos no agrarios",1,0)</f>
        <v>0</v>
      </c>
    </row>
    <row r="11" spans="1:33" x14ac:dyDescent="0.25">
      <c r="A11" s="184" t="s">
        <v>71</v>
      </c>
      <c r="B11" s="185" t="s">
        <v>7</v>
      </c>
      <c r="C11" s="186" t="s">
        <v>79</v>
      </c>
      <c r="D11" s="193">
        <v>0.67803030303030298</v>
      </c>
      <c r="E11" s="268">
        <v>0</v>
      </c>
      <c r="F11" s="262">
        <v>0</v>
      </c>
      <c r="G11" s="189">
        <f t="shared" si="6"/>
        <v>1</v>
      </c>
      <c r="H11" s="268">
        <v>0</v>
      </c>
      <c r="I11" s="189">
        <f t="shared" si="0"/>
        <v>1</v>
      </c>
      <c r="J11" s="268">
        <v>0</v>
      </c>
      <c r="K11" s="252" t="str">
        <f>E.Datos!N39</f>
        <v>NO</v>
      </c>
      <c r="L11" s="262">
        <v>0</v>
      </c>
      <c r="M11" s="262">
        <v>0</v>
      </c>
      <c r="N11" s="262">
        <v>0</v>
      </c>
      <c r="O11" s="263">
        <v>0</v>
      </c>
      <c r="P11" s="199">
        <f t="shared" si="1"/>
        <v>0</v>
      </c>
      <c r="Q11" s="252">
        <f>IF(E.Datos!P39="A almacenamiento",1,0)</f>
        <v>1</v>
      </c>
      <c r="R11" s="268">
        <f t="shared" si="2"/>
        <v>0</v>
      </c>
      <c r="S11" s="263">
        <f t="shared" si="7"/>
        <v>1</v>
      </c>
      <c r="T11" s="252">
        <f>IF(E.Datos!P39="Al campo o terreno agrícola",1,0)</f>
        <v>0</v>
      </c>
      <c r="U11" s="268">
        <f t="shared" si="3"/>
        <v>0</v>
      </c>
      <c r="V11" s="262">
        <f t="shared" si="8"/>
        <v>0</v>
      </c>
      <c r="W11" s="252">
        <f>IF(E.Datos!P39="A otros usos no agrarios",1,0)</f>
        <v>0</v>
      </c>
      <c r="X11" s="256">
        <f t="shared" si="4"/>
        <v>0</v>
      </c>
      <c r="Y11" s="268">
        <v>0</v>
      </c>
      <c r="Z11" s="262">
        <v>0</v>
      </c>
      <c r="AA11" s="262">
        <v>0</v>
      </c>
      <c r="AB11" s="262">
        <v>0</v>
      </c>
      <c r="AC11" s="7">
        <f t="shared" si="5"/>
        <v>0</v>
      </c>
      <c r="AD11" s="188">
        <f>IF(E.Datos!T39="Al campo o terreno agrícola",1,0)</f>
        <v>1</v>
      </c>
      <c r="AE11" s="189">
        <f>IF(E.Datos!T39="A otros usos no agrarios",1,0)</f>
        <v>0</v>
      </c>
      <c r="AF11" s="188">
        <f>IF(E.Datos!U39="Al campo o terreno agrícola",1,0)</f>
        <v>1</v>
      </c>
      <c r="AG11" s="189">
        <f>IF(E.Datos!U39="A otros usos no agrarios",1,0)</f>
        <v>0</v>
      </c>
    </row>
    <row r="12" spans="1:33" x14ac:dyDescent="0.25">
      <c r="A12" s="13" t="s">
        <v>71</v>
      </c>
      <c r="B12" s="12" t="s">
        <v>6</v>
      </c>
      <c r="C12" s="16" t="s">
        <v>80</v>
      </c>
      <c r="D12" s="137">
        <v>0.71571428571428564</v>
      </c>
      <c r="E12" s="268">
        <v>0</v>
      </c>
      <c r="F12" s="262">
        <v>0</v>
      </c>
      <c r="G12" s="203">
        <f t="shared" si="6"/>
        <v>1</v>
      </c>
      <c r="H12" s="268">
        <v>0</v>
      </c>
      <c r="I12" s="203">
        <f t="shared" si="0"/>
        <v>1</v>
      </c>
      <c r="J12" s="268">
        <v>0</v>
      </c>
      <c r="K12" s="251" t="str">
        <f>E.Datos!N41</f>
        <v>NO</v>
      </c>
      <c r="L12" s="262">
        <v>0</v>
      </c>
      <c r="M12" s="262">
        <v>0</v>
      </c>
      <c r="N12" s="262">
        <v>0</v>
      </c>
      <c r="O12" s="263">
        <v>0</v>
      </c>
      <c r="P12" s="199">
        <f t="shared" si="1"/>
        <v>0</v>
      </c>
      <c r="Q12" s="251">
        <f>IF(E.Datos!P41="A almacenamiento",1,0)</f>
        <v>1</v>
      </c>
      <c r="R12" s="268">
        <f t="shared" si="2"/>
        <v>0</v>
      </c>
      <c r="S12" s="263">
        <f t="shared" si="7"/>
        <v>1</v>
      </c>
      <c r="T12" s="251">
        <f>IF(E.Datos!P41="Al campo o terreno agrícola",1,0)</f>
        <v>0</v>
      </c>
      <c r="U12" s="268">
        <f t="shared" si="3"/>
        <v>0</v>
      </c>
      <c r="V12" s="262">
        <f t="shared" si="8"/>
        <v>0</v>
      </c>
      <c r="W12" s="251">
        <f>IF(E.Datos!P41="A otros usos no agrarios",1,0)</f>
        <v>0</v>
      </c>
      <c r="X12" s="256">
        <f t="shared" si="4"/>
        <v>0</v>
      </c>
      <c r="Y12" s="268">
        <v>0</v>
      </c>
      <c r="Z12" s="262">
        <v>0</v>
      </c>
      <c r="AA12" s="262">
        <v>0</v>
      </c>
      <c r="AB12" s="262">
        <v>0</v>
      </c>
      <c r="AC12" s="7">
        <f t="shared" si="5"/>
        <v>0</v>
      </c>
      <c r="AD12" s="8">
        <f>IF(E.Datos!T41="Al campo o terreno agrícola",1,0)</f>
        <v>1</v>
      </c>
      <c r="AE12" s="203">
        <f>IF(E.Datos!T41="A otros usos no agrarios",1,0)</f>
        <v>0</v>
      </c>
      <c r="AF12" s="8">
        <f>IF(E.Datos!U41="Al campo o terreno agrícola",1,0)</f>
        <v>1</v>
      </c>
      <c r="AG12" s="203">
        <f>IF(E.Datos!U41="A otros usos no agrarios",1,0)</f>
        <v>0</v>
      </c>
    </row>
    <row r="13" spans="1:33" x14ac:dyDescent="0.25">
      <c r="A13" s="13" t="s">
        <v>71</v>
      </c>
      <c r="B13" s="12" t="s">
        <v>5</v>
      </c>
      <c r="C13" s="16" t="s">
        <v>80</v>
      </c>
      <c r="D13" s="137">
        <v>0.73439490445859867</v>
      </c>
      <c r="E13" s="268">
        <v>0</v>
      </c>
      <c r="F13" s="262">
        <v>0</v>
      </c>
      <c r="G13" s="203">
        <f t="shared" si="6"/>
        <v>1</v>
      </c>
      <c r="H13" s="268">
        <v>0</v>
      </c>
      <c r="I13" s="203">
        <f t="shared" si="0"/>
        <v>1</v>
      </c>
      <c r="J13" s="268">
        <v>0</v>
      </c>
      <c r="K13" s="251" t="str">
        <f>E.Datos!N43</f>
        <v>NO</v>
      </c>
      <c r="L13" s="262">
        <v>0</v>
      </c>
      <c r="M13" s="262">
        <v>0</v>
      </c>
      <c r="N13" s="262">
        <v>0</v>
      </c>
      <c r="O13" s="263">
        <v>0</v>
      </c>
      <c r="P13" s="199">
        <f t="shared" si="1"/>
        <v>0</v>
      </c>
      <c r="Q13" s="251">
        <f>IF(E.Datos!P43="A almacenamiento",1,0)</f>
        <v>1</v>
      </c>
      <c r="R13" s="268">
        <f t="shared" si="2"/>
        <v>0</v>
      </c>
      <c r="S13" s="263">
        <f t="shared" si="7"/>
        <v>1</v>
      </c>
      <c r="T13" s="251">
        <f>IF(E.Datos!P43="Al campo o terreno agrícola",1,0)</f>
        <v>0</v>
      </c>
      <c r="U13" s="268">
        <f t="shared" si="3"/>
        <v>0</v>
      </c>
      <c r="V13" s="262">
        <f t="shared" si="8"/>
        <v>0</v>
      </c>
      <c r="W13" s="251">
        <f>IF(E.Datos!P43="A otros usos no agrarios",1,0)</f>
        <v>0</v>
      </c>
      <c r="X13" s="256">
        <f t="shared" si="4"/>
        <v>0</v>
      </c>
      <c r="Y13" s="268">
        <v>0</v>
      </c>
      <c r="Z13" s="262">
        <v>0</v>
      </c>
      <c r="AA13" s="262">
        <v>0</v>
      </c>
      <c r="AB13" s="262">
        <v>0</v>
      </c>
      <c r="AC13" s="7">
        <f t="shared" si="5"/>
        <v>0</v>
      </c>
      <c r="AD13" s="8">
        <f>IF(E.Datos!T43="Al campo o terreno agrícola",1,0)</f>
        <v>1</v>
      </c>
      <c r="AE13" s="203">
        <f>IF(E.Datos!T43="A otros usos no agrarios",1,0)</f>
        <v>0</v>
      </c>
      <c r="AF13" s="8">
        <f>IF(E.Datos!U43="Al campo o terreno agrícola",1,0)</f>
        <v>1</v>
      </c>
      <c r="AG13" s="203">
        <f>IF(E.Datos!U43="A otros usos no agrarios",1,0)</f>
        <v>0</v>
      </c>
    </row>
    <row r="14" spans="1:33" x14ac:dyDescent="0.25">
      <c r="A14" s="13" t="s">
        <v>71</v>
      </c>
      <c r="B14" s="12" t="s">
        <v>55</v>
      </c>
      <c r="C14" s="16" t="s">
        <v>80</v>
      </c>
      <c r="D14" s="137">
        <v>0.7235531628532974</v>
      </c>
      <c r="E14" s="268">
        <v>0</v>
      </c>
      <c r="F14" s="262">
        <v>0</v>
      </c>
      <c r="G14" s="203">
        <f t="shared" si="6"/>
        <v>1</v>
      </c>
      <c r="H14" s="268">
        <v>0</v>
      </c>
      <c r="I14" s="203">
        <f t="shared" si="0"/>
        <v>1</v>
      </c>
      <c r="J14" s="268">
        <v>0</v>
      </c>
      <c r="K14" s="251" t="str">
        <f>E.Datos!N45</f>
        <v>NO</v>
      </c>
      <c r="L14" s="262">
        <v>0</v>
      </c>
      <c r="M14" s="262">
        <v>0</v>
      </c>
      <c r="N14" s="262">
        <v>0</v>
      </c>
      <c r="O14" s="263">
        <v>0</v>
      </c>
      <c r="P14" s="199">
        <f t="shared" si="1"/>
        <v>0</v>
      </c>
      <c r="Q14" s="251">
        <f>IF(E.Datos!P45="A almacenamiento",1,0)</f>
        <v>1</v>
      </c>
      <c r="R14" s="268">
        <f t="shared" si="2"/>
        <v>0</v>
      </c>
      <c r="S14" s="263">
        <f t="shared" si="7"/>
        <v>1</v>
      </c>
      <c r="T14" s="251">
        <f>IF(E.Datos!P45="Al campo o terreno agrícola",1,0)</f>
        <v>0</v>
      </c>
      <c r="U14" s="268">
        <f t="shared" si="3"/>
        <v>0</v>
      </c>
      <c r="V14" s="262">
        <f t="shared" si="8"/>
        <v>0</v>
      </c>
      <c r="W14" s="251">
        <f>IF(E.Datos!P45="A otros usos no agrarios",1,0)</f>
        <v>0</v>
      </c>
      <c r="X14" s="256">
        <f t="shared" si="4"/>
        <v>0</v>
      </c>
      <c r="Y14" s="268">
        <v>0</v>
      </c>
      <c r="Z14" s="262">
        <v>0</v>
      </c>
      <c r="AA14" s="262">
        <v>0</v>
      </c>
      <c r="AB14" s="262">
        <v>0</v>
      </c>
      <c r="AC14" s="7">
        <f t="shared" si="5"/>
        <v>0</v>
      </c>
      <c r="AD14" s="8">
        <f>IF(E.Datos!T45="Al campo o terreno agrícola",1,0)</f>
        <v>1</v>
      </c>
      <c r="AE14" s="203">
        <f>IF(E.Datos!T45="A otros usos no agrarios",1,0)</f>
        <v>0</v>
      </c>
      <c r="AF14" s="8">
        <f>IF(E.Datos!U45="Al campo o terreno agrícola",1,0)</f>
        <v>1</v>
      </c>
      <c r="AG14" s="203">
        <f>IF(E.Datos!U45="A otros usos no agrarios",1,0)</f>
        <v>0</v>
      </c>
    </row>
    <row r="15" spans="1:33" x14ac:dyDescent="0.25">
      <c r="A15" s="13" t="s">
        <v>71</v>
      </c>
      <c r="B15" s="12" t="s">
        <v>4</v>
      </c>
      <c r="C15" s="16" t="s">
        <v>80</v>
      </c>
      <c r="D15" s="137">
        <v>0.73065401897154258</v>
      </c>
      <c r="E15" s="268">
        <v>0</v>
      </c>
      <c r="F15" s="262">
        <v>0</v>
      </c>
      <c r="G15" s="203">
        <f t="shared" si="6"/>
        <v>1</v>
      </c>
      <c r="H15" s="268">
        <v>0</v>
      </c>
      <c r="I15" s="203">
        <f t="shared" si="0"/>
        <v>1</v>
      </c>
      <c r="J15" s="268">
        <v>0</v>
      </c>
      <c r="K15" s="251" t="str">
        <f>E.Datos!N47</f>
        <v>NO</v>
      </c>
      <c r="L15" s="262">
        <v>0</v>
      </c>
      <c r="M15" s="262">
        <v>0</v>
      </c>
      <c r="N15" s="262">
        <v>0</v>
      </c>
      <c r="O15" s="263">
        <v>0</v>
      </c>
      <c r="P15" s="199">
        <f t="shared" si="1"/>
        <v>0</v>
      </c>
      <c r="Q15" s="251">
        <f>IF(E.Datos!P47="A almacenamiento",1,0)</f>
        <v>1</v>
      </c>
      <c r="R15" s="268">
        <f t="shared" si="2"/>
        <v>0</v>
      </c>
      <c r="S15" s="263">
        <f t="shared" si="7"/>
        <v>1</v>
      </c>
      <c r="T15" s="251">
        <f>IF(E.Datos!P47="Al campo o terreno agrícola",1,0)</f>
        <v>0</v>
      </c>
      <c r="U15" s="268">
        <f t="shared" si="3"/>
        <v>0</v>
      </c>
      <c r="V15" s="262">
        <f t="shared" si="8"/>
        <v>0</v>
      </c>
      <c r="W15" s="251">
        <f>IF(E.Datos!P47="A otros usos no agrarios",1,0)</f>
        <v>0</v>
      </c>
      <c r="X15" s="256">
        <f t="shared" si="4"/>
        <v>0</v>
      </c>
      <c r="Y15" s="268">
        <v>0</v>
      </c>
      <c r="Z15" s="262">
        <v>0</v>
      </c>
      <c r="AA15" s="262">
        <v>0</v>
      </c>
      <c r="AB15" s="262">
        <v>0</v>
      </c>
      <c r="AC15" s="7">
        <f t="shared" si="5"/>
        <v>0</v>
      </c>
      <c r="AD15" s="8">
        <f>IF(E.Datos!T47="Al campo o terreno agrícola",1,0)</f>
        <v>1</v>
      </c>
      <c r="AE15" s="203">
        <f>IF(E.Datos!T47="A otros usos no agrarios",1,0)</f>
        <v>0</v>
      </c>
      <c r="AF15" s="8">
        <f>IF(E.Datos!U47="Al campo o terreno agrícola",1,0)</f>
        <v>1</v>
      </c>
      <c r="AG15" s="203">
        <f>IF(E.Datos!U47="A otros usos no agrarios",1,0)</f>
        <v>0</v>
      </c>
    </row>
    <row r="16" spans="1:33" x14ac:dyDescent="0.25">
      <c r="A16" s="13" t="s">
        <v>71</v>
      </c>
      <c r="B16" s="12" t="s">
        <v>3</v>
      </c>
      <c r="C16" s="16" t="s">
        <v>80</v>
      </c>
      <c r="D16" s="137">
        <v>0.823489932885906</v>
      </c>
      <c r="E16" s="268">
        <v>0</v>
      </c>
      <c r="F16" s="262">
        <v>0</v>
      </c>
      <c r="G16" s="203">
        <f t="shared" si="6"/>
        <v>1</v>
      </c>
      <c r="H16" s="268">
        <v>0</v>
      </c>
      <c r="I16" s="203">
        <f t="shared" si="0"/>
        <v>1</v>
      </c>
      <c r="J16" s="268">
        <v>0</v>
      </c>
      <c r="K16" s="251" t="str">
        <f>E.Datos!N49</f>
        <v>NO</v>
      </c>
      <c r="L16" s="262">
        <v>0</v>
      </c>
      <c r="M16" s="262">
        <v>0</v>
      </c>
      <c r="N16" s="262">
        <v>0</v>
      </c>
      <c r="O16" s="263">
        <v>0</v>
      </c>
      <c r="P16" s="199">
        <f t="shared" si="1"/>
        <v>0</v>
      </c>
      <c r="Q16" s="251">
        <f>IF(E.Datos!P49="A almacenamiento",1,0)</f>
        <v>1</v>
      </c>
      <c r="R16" s="268">
        <f>IF(K16="Sí",0.1*Q16,0)</f>
        <v>0</v>
      </c>
      <c r="S16" s="263">
        <f t="shared" si="7"/>
        <v>1</v>
      </c>
      <c r="T16" s="251">
        <f>IF(E.Datos!P49="Al campo o terreno agrícola",1,0)</f>
        <v>0</v>
      </c>
      <c r="U16" s="268">
        <f t="shared" si="3"/>
        <v>0</v>
      </c>
      <c r="V16" s="262">
        <f t="shared" si="8"/>
        <v>0</v>
      </c>
      <c r="W16" s="251">
        <f>IF(E.Datos!P49="A otros usos no agrarios",1,0)</f>
        <v>0</v>
      </c>
      <c r="X16" s="256">
        <f t="shared" si="4"/>
        <v>0</v>
      </c>
      <c r="Y16" s="268">
        <v>0</v>
      </c>
      <c r="Z16" s="262">
        <v>0</v>
      </c>
      <c r="AA16" s="262">
        <v>0</v>
      </c>
      <c r="AB16" s="262">
        <v>0</v>
      </c>
      <c r="AC16" s="7">
        <f t="shared" si="5"/>
        <v>0</v>
      </c>
      <c r="AD16" s="8">
        <f>IF(E.Datos!T49="Al campo o terreno agrícola",1,0)</f>
        <v>1</v>
      </c>
      <c r="AE16" s="203">
        <f>IF(E.Datos!T49="A otros usos no agrarios",1,0)</f>
        <v>0</v>
      </c>
      <c r="AF16" s="8">
        <f>IF(E.Datos!U49="Al campo o terreno agrícola",1,0)</f>
        <v>1</v>
      </c>
      <c r="AG16" s="203">
        <f>IF(E.Datos!U49="A otros usos no agrarios",1,0)</f>
        <v>0</v>
      </c>
    </row>
    <row r="17" spans="1:36" x14ac:dyDescent="0.25">
      <c r="A17" s="25" t="s">
        <v>71</v>
      </c>
      <c r="B17" s="26" t="s">
        <v>15</v>
      </c>
      <c r="C17" s="19" t="s">
        <v>80</v>
      </c>
      <c r="D17" s="138">
        <v>0.76486305945223776</v>
      </c>
      <c r="E17" s="266">
        <v>0</v>
      </c>
      <c r="F17" s="264">
        <v>0</v>
      </c>
      <c r="G17" s="204">
        <f t="shared" si="6"/>
        <v>1</v>
      </c>
      <c r="H17" s="266">
        <v>0</v>
      </c>
      <c r="I17" s="204">
        <f t="shared" si="0"/>
        <v>1</v>
      </c>
      <c r="J17" s="266">
        <v>0</v>
      </c>
      <c r="K17" s="253" t="str">
        <f>E.Datos!N51</f>
        <v>NO</v>
      </c>
      <c r="L17" s="266">
        <v>0</v>
      </c>
      <c r="M17" s="264">
        <v>0</v>
      </c>
      <c r="N17" s="264">
        <v>0</v>
      </c>
      <c r="O17" s="265">
        <v>0</v>
      </c>
      <c r="P17" s="200">
        <f t="shared" si="1"/>
        <v>0</v>
      </c>
      <c r="Q17" s="253">
        <f>IF(E.Datos!P51="A almacenamiento",1,0)</f>
        <v>1</v>
      </c>
      <c r="R17" s="266">
        <f t="shared" si="2"/>
        <v>0</v>
      </c>
      <c r="S17" s="265">
        <f t="shared" si="7"/>
        <v>1</v>
      </c>
      <c r="T17" s="253">
        <f>IF(E.Datos!P51="Al campo o terreno agrícola",1,0)</f>
        <v>0</v>
      </c>
      <c r="U17" s="266">
        <f t="shared" si="3"/>
        <v>0</v>
      </c>
      <c r="V17" s="264">
        <f t="shared" si="8"/>
        <v>0</v>
      </c>
      <c r="W17" s="253">
        <f>IF(E.Datos!P51="A otros usos no agrarios",1,0)</f>
        <v>0</v>
      </c>
      <c r="X17" s="257">
        <f t="shared" si="4"/>
        <v>0</v>
      </c>
      <c r="Y17" s="266">
        <v>0</v>
      </c>
      <c r="Z17" s="264">
        <v>0</v>
      </c>
      <c r="AA17" s="264">
        <v>0</v>
      </c>
      <c r="AB17" s="264">
        <v>0</v>
      </c>
      <c r="AC17" s="202">
        <f t="shared" si="5"/>
        <v>0</v>
      </c>
      <c r="AD17" s="201">
        <f>IF(E.Datos!T51="Al campo o terreno agrícola",1,0)</f>
        <v>1</v>
      </c>
      <c r="AE17" s="204">
        <f>IF(E.Datos!T51="A otros usos no agrarios",1,0)</f>
        <v>0</v>
      </c>
      <c r="AF17" s="201">
        <f>IF(E.Datos!U51="Al campo o terreno agrícola",1,0)</f>
        <v>1</v>
      </c>
      <c r="AG17" s="204">
        <f>IF(E.Datos!U51="A otros usos no agrarios",1,0)</f>
        <v>0</v>
      </c>
    </row>
    <row r="18" spans="1:36" x14ac:dyDescent="0.25">
      <c r="E18" s="24"/>
      <c r="F18" s="24"/>
      <c r="G18" s="24"/>
      <c r="H18" s="24"/>
      <c r="I18" s="24"/>
      <c r="J18" s="24"/>
    </row>
    <row r="19" spans="1:36" ht="15.75" x14ac:dyDescent="0.25">
      <c r="Z19" s="307" t="s">
        <v>314</v>
      </c>
      <c r="AA19" s="308"/>
      <c r="AB19" s="309">
        <v>4136.2938727575711</v>
      </c>
      <c r="AD19" s="269">
        <v>3406.3854311813047</v>
      </c>
      <c r="AE19" s="270">
        <v>0</v>
      </c>
      <c r="AF19" s="270">
        <v>12.402366000000001</v>
      </c>
      <c r="AG19" s="271">
        <v>0.12582110434782609</v>
      </c>
      <c r="AH19" s="272">
        <v>3418.9136182856523</v>
      </c>
      <c r="AJ19" s="273">
        <v>4027.4363817143471</v>
      </c>
    </row>
    <row r="22" spans="1:36" x14ac:dyDescent="0.25">
      <c r="AB22" s="306"/>
      <c r="AC22" s="306"/>
      <c r="AD22" s="306"/>
      <c r="AE22" s="306"/>
      <c r="AF22" s="306"/>
      <c r="AG22" s="306"/>
      <c r="AH22" s="306"/>
      <c r="AI22" s="306"/>
      <c r="AJ22" s="306"/>
    </row>
  </sheetData>
  <sheetProtection algorithmName="SHA-512" hashValue="xchKEMt+pfFHgDITFkhHCqXoXBoD07n1/qQQUEnBB//pPnp/4ry5b4DGnDT9Yzqmkx1uYSksHs/5dPUdrZMaEQ==" saltValue="B78onuNxvGfUEs3HTHUW2w==" spinCount="100000" sheet="1" objects="1" scenarios="1"/>
  <mergeCells count="20">
    <mergeCell ref="A1:A3"/>
    <mergeCell ref="B1:B3"/>
    <mergeCell ref="C1:C3"/>
    <mergeCell ref="D1:D2"/>
    <mergeCell ref="E1:G1"/>
    <mergeCell ref="E2:E3"/>
    <mergeCell ref="F2:F3"/>
    <mergeCell ref="G2:G3"/>
    <mergeCell ref="J1:J2"/>
    <mergeCell ref="P2:P3"/>
    <mergeCell ref="H1:I1"/>
    <mergeCell ref="H2:H3"/>
    <mergeCell ref="I2:I3"/>
    <mergeCell ref="L1:O1"/>
    <mergeCell ref="Y1:AC1"/>
    <mergeCell ref="X2:X3"/>
    <mergeCell ref="AD1:AE1"/>
    <mergeCell ref="Q1:X1"/>
    <mergeCell ref="AF1:AG1"/>
    <mergeCell ref="AC2:AC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Portada</vt:lpstr>
      <vt:lpstr>Pres.</vt:lpstr>
      <vt:lpstr>Guía</vt:lpstr>
      <vt:lpstr>E.Datos</vt:lpstr>
      <vt:lpstr>Result. N</vt:lpstr>
      <vt:lpstr>Calculos</vt:lpstr>
      <vt:lpstr>F.EE.</vt:lpstr>
      <vt:lpstr>F.Dist.</vt:lpstr>
      <vt:lpstr>A_almacenamiento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Piquer Vidal</dc:creator>
  <cp:lastModifiedBy>P B</cp:lastModifiedBy>
  <cp:lastPrinted>2017-11-20T11:31:59Z</cp:lastPrinted>
  <dcterms:created xsi:type="dcterms:W3CDTF">2015-12-03T12:52:24Z</dcterms:created>
  <dcterms:modified xsi:type="dcterms:W3CDTF">2020-07-14T09:55:41Z</dcterms:modified>
</cp:coreProperties>
</file>